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codeName="ThisWorkbook"/>
  <mc:AlternateContent xmlns:mc="http://schemas.openxmlformats.org/markup-compatibility/2006">
    <mc:Choice Requires="x15">
      <x15ac:absPath xmlns:x15ac="http://schemas.microsoft.com/office/spreadsheetml/2010/11/ac" url="/Users/jardanaron/Downloads/"/>
    </mc:Choice>
  </mc:AlternateContent>
  <xr:revisionPtr revIDLastSave="0" documentId="13_ncr:1_{46F34DF7-C464-C045-ABF2-AB3C8D11751A}" xr6:coauthVersionLast="47" xr6:coauthVersionMax="47" xr10:uidLastSave="{00000000-0000-0000-0000-000000000000}"/>
  <bookViews>
    <workbookView xWindow="0" yWindow="0" windowWidth="28800" windowHeight="18000" tabRatio="748" xr2:uid="{00000000-000D-0000-FFFF-FFFF00000000}"/>
  </bookViews>
  <sheets>
    <sheet name="KÖLTSÉGVETÉS" sheetId="2" r:id="rId1"/>
    <sheet name="SZEMÉLYI JELLEGŰ RÁFORDÍTÁSOK" sheetId="9" r:id="rId2"/>
    <sheet name="ESZKÖZBESZERZÉS" sheetId="8" r:id="rId3"/>
    <sheet name="CATERING KÖLTSÉGEK" sheetId="11" r:id="rId4"/>
    <sheet name="INDIKÁTOROK" sheetId="3" r:id="rId5"/>
    <sheet name="TEVÉKENYSÉGEK BESOROLÁSA" sheetId="7" r:id="rId6"/>
    <sheet name="KITÖLTÉSI ÚTMUTATÓ" sheetId="6" r:id="rId7"/>
  </sheets>
  <definedNames>
    <definedName name="_ftn1" localSheetId="5">'TEVÉKENYSÉGEK BESOROLÁSA'!$A$12</definedName>
    <definedName name="_ftn2" localSheetId="5">'TEVÉKENYSÉGEK BESOROLÁSA'!$A$13</definedName>
    <definedName name="_ftnref1" localSheetId="5">'TEVÉKENYSÉGEK BESOROLÁSA'!$A$3</definedName>
    <definedName name="_ftnref2" localSheetId="5">'TEVÉKENYSÉGEK BESOROLÁSA'!$A$8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2" l="1"/>
  <c r="G71" i="2" s="1"/>
  <c r="G67" i="2"/>
  <c r="T13" i="9" l="1"/>
  <c r="U13" i="9"/>
  <c r="U10" i="9"/>
  <c r="T10" i="9"/>
  <c r="Q11" i="9"/>
  <c r="W11" i="9" s="1"/>
  <c r="R11" i="9"/>
  <c r="S11" i="9"/>
  <c r="Y11" i="9" s="1"/>
  <c r="Z11" i="9"/>
  <c r="Q12" i="9"/>
  <c r="W12" i="9" s="1"/>
  <c r="R12" i="9"/>
  <c r="P12" i="9" s="1"/>
  <c r="V12" i="9" s="1"/>
  <c r="S12" i="9"/>
  <c r="S13" i="9" s="1"/>
  <c r="Z12" i="9"/>
  <c r="Y12" i="9" l="1"/>
  <c r="P11" i="9"/>
  <c r="V11" i="9" s="1"/>
  <c r="V13" i="9" s="1"/>
  <c r="Y13" i="9"/>
  <c r="Z13" i="9"/>
  <c r="Q13" i="9"/>
  <c r="R13" i="9"/>
  <c r="W13" i="9"/>
  <c r="AA11" i="9"/>
  <c r="AA12" i="9"/>
  <c r="X12" i="9"/>
  <c r="X11" i="9"/>
  <c r="X13" i="9" l="1"/>
  <c r="AA13" i="9"/>
  <c r="P13" i="9"/>
  <c r="J9" i="2"/>
  <c r="E18" i="11" l="1"/>
  <c r="E17" i="11"/>
  <c r="E16" i="11"/>
  <c r="E15" i="11"/>
  <c r="E14" i="11"/>
  <c r="E13" i="11"/>
  <c r="E6" i="11"/>
  <c r="E7" i="11"/>
  <c r="E8" i="11"/>
  <c r="E9" i="11"/>
  <c r="E10" i="11"/>
  <c r="E5" i="11"/>
  <c r="F19" i="11"/>
  <c r="F20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F11" i="11"/>
  <c r="G10" i="11"/>
  <c r="H10" i="11" s="1"/>
  <c r="G9" i="11"/>
  <c r="H9" i="11" s="1"/>
  <c r="G8" i="11"/>
  <c r="H8" i="11" s="1"/>
  <c r="G7" i="11"/>
  <c r="H7" i="11" s="1"/>
  <c r="G6" i="11"/>
  <c r="H6" i="11" s="1"/>
  <c r="G5" i="11"/>
  <c r="H5" i="11" s="1"/>
  <c r="H13" i="11" l="1"/>
  <c r="G19" i="11"/>
  <c r="I17" i="11"/>
  <c r="I5" i="11"/>
  <c r="I9" i="11"/>
  <c r="I18" i="11"/>
  <c r="G11" i="11"/>
  <c r="I7" i="11"/>
  <c r="I16" i="11"/>
  <c r="I8" i="11"/>
  <c r="I10" i="11"/>
  <c r="I15" i="11"/>
  <c r="I14" i="11"/>
  <c r="F14" i="2"/>
  <c r="Z3" i="9"/>
  <c r="Q4" i="9"/>
  <c r="W4" i="9" s="1"/>
  <c r="R4" i="9"/>
  <c r="X4" i="9" s="1"/>
  <c r="S4" i="9"/>
  <c r="Y4" i="9" s="1"/>
  <c r="Q5" i="9"/>
  <c r="W5" i="9" s="1"/>
  <c r="R5" i="9"/>
  <c r="S5" i="9"/>
  <c r="Y5" i="9" s="1"/>
  <c r="Q6" i="9"/>
  <c r="W6" i="9" s="1"/>
  <c r="R6" i="9"/>
  <c r="X6" i="9" s="1"/>
  <c r="S6" i="9"/>
  <c r="Y6" i="9" s="1"/>
  <c r="Q7" i="9"/>
  <c r="W7" i="9" s="1"/>
  <c r="R7" i="9"/>
  <c r="S7" i="9"/>
  <c r="Y7" i="9" s="1"/>
  <c r="Q8" i="9"/>
  <c r="W8" i="9" s="1"/>
  <c r="R8" i="9"/>
  <c r="S8" i="9"/>
  <c r="Y8" i="9" s="1"/>
  <c r="Q9" i="9"/>
  <c r="W9" i="9" s="1"/>
  <c r="R9" i="9"/>
  <c r="S9" i="9"/>
  <c r="Y9" i="9" s="1"/>
  <c r="Q3" i="9"/>
  <c r="R3" i="9"/>
  <c r="S3" i="9"/>
  <c r="Z9" i="9"/>
  <c r="Z8" i="9"/>
  <c r="Z7" i="9"/>
  <c r="Z6" i="9"/>
  <c r="Z5" i="9"/>
  <c r="Z4" i="9"/>
  <c r="M4" i="9"/>
  <c r="M5" i="9"/>
  <c r="M6" i="9"/>
  <c r="M7" i="9"/>
  <c r="M8" i="9"/>
  <c r="M9" i="9"/>
  <c r="M3" i="9"/>
  <c r="D4" i="9"/>
  <c r="J4" i="9" s="1"/>
  <c r="E4" i="9"/>
  <c r="K4" i="9" s="1"/>
  <c r="D5" i="9"/>
  <c r="J5" i="9" s="1"/>
  <c r="E5" i="9"/>
  <c r="D6" i="9"/>
  <c r="J6" i="9" s="1"/>
  <c r="E6" i="9"/>
  <c r="D7" i="9"/>
  <c r="J7" i="9" s="1"/>
  <c r="E7" i="9"/>
  <c r="D8" i="9"/>
  <c r="J8" i="9" s="1"/>
  <c r="E8" i="9"/>
  <c r="K8" i="9" s="1"/>
  <c r="D9" i="9"/>
  <c r="J9" i="9" s="1"/>
  <c r="E9" i="9"/>
  <c r="D3" i="9"/>
  <c r="J3" i="9" s="1"/>
  <c r="E3" i="9"/>
  <c r="K3" i="9" s="1"/>
  <c r="F4" i="9"/>
  <c r="L4" i="9" s="1"/>
  <c r="F5" i="9"/>
  <c r="L5" i="9" s="1"/>
  <c r="F6" i="9"/>
  <c r="L6" i="9" s="1"/>
  <c r="F7" i="9"/>
  <c r="L7" i="9" s="1"/>
  <c r="F8" i="9"/>
  <c r="L8" i="9" s="1"/>
  <c r="F9" i="9"/>
  <c r="L9" i="9" s="1"/>
  <c r="F3" i="9"/>
  <c r="L3" i="9" s="1"/>
  <c r="H13" i="9"/>
  <c r="G13" i="9"/>
  <c r="E109" i="2"/>
  <c r="P9" i="9" l="1"/>
  <c r="V9" i="9" s="1"/>
  <c r="C9" i="9"/>
  <c r="I9" i="9" s="1"/>
  <c r="Z10" i="9"/>
  <c r="P7" i="9"/>
  <c r="V7" i="9" s="1"/>
  <c r="Q10" i="9"/>
  <c r="Y3" i="9"/>
  <c r="Y10" i="9" s="1"/>
  <c r="S10" i="9"/>
  <c r="X3" i="9"/>
  <c r="R10" i="9"/>
  <c r="P5" i="9"/>
  <c r="V5" i="9" s="1"/>
  <c r="AA4" i="9"/>
  <c r="C7" i="9"/>
  <c r="I7" i="9" s="1"/>
  <c r="P8" i="9"/>
  <c r="V8" i="9" s="1"/>
  <c r="G20" i="11"/>
  <c r="H11" i="11"/>
  <c r="H19" i="11"/>
  <c r="I13" i="11"/>
  <c r="I19" i="11" s="1"/>
  <c r="I6" i="11"/>
  <c r="I11" i="11" s="1"/>
  <c r="AA5" i="9"/>
  <c r="AA9" i="9"/>
  <c r="X8" i="9"/>
  <c r="N3" i="9"/>
  <c r="C16" i="9" s="1"/>
  <c r="X5" i="9"/>
  <c r="X9" i="9"/>
  <c r="AA6" i="9"/>
  <c r="N4" i="9"/>
  <c r="AA7" i="9"/>
  <c r="N5" i="9"/>
  <c r="N7" i="9"/>
  <c r="P6" i="9"/>
  <c r="V6" i="9" s="1"/>
  <c r="P3" i="9"/>
  <c r="N8" i="9"/>
  <c r="W3" i="9"/>
  <c r="W10" i="9" s="1"/>
  <c r="C5" i="9"/>
  <c r="I5" i="9" s="1"/>
  <c r="AA8" i="9"/>
  <c r="P4" i="9"/>
  <c r="V4" i="9" s="1"/>
  <c r="X7" i="9"/>
  <c r="N6" i="9"/>
  <c r="K5" i="9"/>
  <c r="N9" i="9"/>
  <c r="C6" i="9"/>
  <c r="I6" i="9" s="1"/>
  <c r="C3" i="9"/>
  <c r="I3" i="9" s="1"/>
  <c r="L13" i="9"/>
  <c r="C8" i="9"/>
  <c r="I8" i="9" s="1"/>
  <c r="K7" i="9"/>
  <c r="K9" i="9"/>
  <c r="D13" i="9"/>
  <c r="F13" i="9"/>
  <c r="C4" i="9"/>
  <c r="K6" i="9"/>
  <c r="E13" i="9"/>
  <c r="J13" i="9"/>
  <c r="M13" i="9"/>
  <c r="G13" i="2" l="1"/>
  <c r="B23" i="11"/>
  <c r="B22" i="11"/>
  <c r="B24" i="11" s="1"/>
  <c r="G74" i="2" s="1"/>
  <c r="H13" i="2"/>
  <c r="I13" i="2" s="1"/>
  <c r="P10" i="9"/>
  <c r="X10" i="9"/>
  <c r="AA3" i="9"/>
  <c r="AA10" i="9" s="1"/>
  <c r="D16" i="9"/>
  <c r="E16" i="9" s="1"/>
  <c r="V3" i="9"/>
  <c r="V10" i="9" s="1"/>
  <c r="D17" i="9"/>
  <c r="I20" i="11"/>
  <c r="H20" i="11"/>
  <c r="N13" i="9"/>
  <c r="C17" i="9"/>
  <c r="K13" i="9"/>
  <c r="C13" i="9"/>
  <c r="I4" i="9"/>
  <c r="I13" i="9" s="1"/>
  <c r="J29" i="2" l="1"/>
  <c r="E17" i="9"/>
  <c r="J30" i="2" s="1"/>
  <c r="E102" i="2" s="1"/>
  <c r="E108" i="2"/>
  <c r="E18" i="9" l="1"/>
  <c r="J31" i="2"/>
  <c r="D81" i="2" s="1"/>
  <c r="C87" i="2"/>
  <c r="C86" i="2"/>
  <c r="C85" i="2"/>
  <c r="C84" i="2"/>
  <c r="C83" i="2"/>
  <c r="C82" i="2"/>
  <c r="C81" i="2"/>
  <c r="C80" i="2"/>
  <c r="F75" i="2"/>
  <c r="F22" i="2"/>
  <c r="E53" i="2"/>
  <c r="G53" i="2"/>
  <c r="F71" i="2"/>
  <c r="E70" i="2"/>
  <c r="F68" i="2"/>
  <c r="H67" i="2"/>
  <c r="I67" i="2" s="1"/>
  <c r="E67" i="2"/>
  <c r="G66" i="2"/>
  <c r="E66" i="2"/>
  <c r="G65" i="2"/>
  <c r="E65" i="2"/>
  <c r="G64" i="2"/>
  <c r="E64" i="2"/>
  <c r="G63" i="2"/>
  <c r="E63" i="2"/>
  <c r="G62" i="2"/>
  <c r="E62" i="2"/>
  <c r="G61" i="2"/>
  <c r="E61" i="2"/>
  <c r="G60" i="2"/>
  <c r="H60" i="2" s="1"/>
  <c r="I60" i="2" s="1"/>
  <c r="E60" i="2"/>
  <c r="G59" i="2"/>
  <c r="E59" i="2"/>
  <c r="G58" i="2"/>
  <c r="E58" i="2"/>
  <c r="G57" i="2"/>
  <c r="E57" i="2"/>
  <c r="G56" i="2"/>
  <c r="E56" i="2"/>
  <c r="G55" i="2"/>
  <c r="E55" i="2"/>
  <c r="G54" i="2"/>
  <c r="E54" i="2"/>
  <c r="G48" i="2"/>
  <c r="H48" i="2" s="1"/>
  <c r="E48" i="2"/>
  <c r="G36" i="2"/>
  <c r="H36" i="2" s="1"/>
  <c r="E36" i="2"/>
  <c r="G35" i="2"/>
  <c r="H35" i="2" s="1"/>
  <c r="E35" i="2"/>
  <c r="G34" i="2"/>
  <c r="H34" i="2" s="1"/>
  <c r="E34" i="2"/>
  <c r="F37" i="2"/>
  <c r="G17" i="2"/>
  <c r="H17" i="2" s="1"/>
  <c r="I17" i="2" s="1"/>
  <c r="E17" i="2"/>
  <c r="G68" i="2" l="1"/>
  <c r="H53" i="2"/>
  <c r="I53" i="2"/>
  <c r="J76" i="2"/>
  <c r="I34" i="2"/>
  <c r="I35" i="2"/>
  <c r="I36" i="2"/>
  <c r="I48" i="2"/>
  <c r="H65" i="2"/>
  <c r="I65" i="2" s="1"/>
  <c r="H57" i="2"/>
  <c r="I57" i="2" s="1"/>
  <c r="H64" i="2"/>
  <c r="I64" i="2" s="1"/>
  <c r="E105" i="2"/>
  <c r="H54" i="2"/>
  <c r="H61" i="2"/>
  <c r="I61" i="2" s="1"/>
  <c r="H58" i="2"/>
  <c r="I58" i="2" s="1"/>
  <c r="H55" i="2"/>
  <c r="I55" i="2" s="1"/>
  <c r="H62" i="2"/>
  <c r="I62" i="2" s="1"/>
  <c r="H70" i="2"/>
  <c r="H71" i="2" s="1"/>
  <c r="H59" i="2"/>
  <c r="I59" i="2" s="1"/>
  <c r="H66" i="2"/>
  <c r="I66" i="2" s="1"/>
  <c r="H56" i="2"/>
  <c r="I56" i="2" s="1"/>
  <c r="H63" i="2"/>
  <c r="I63" i="2" s="1"/>
  <c r="F50" i="2"/>
  <c r="H44" i="2"/>
  <c r="E84" i="2" s="1"/>
  <c r="F44" i="2"/>
  <c r="G49" i="2"/>
  <c r="E49" i="2"/>
  <c r="G47" i="2"/>
  <c r="E47" i="2"/>
  <c r="G46" i="2"/>
  <c r="E46" i="2"/>
  <c r="G73" i="2"/>
  <c r="G75" i="2" s="1"/>
  <c r="G43" i="2"/>
  <c r="G44" i="2" s="1"/>
  <c r="G40" i="2"/>
  <c r="G39" i="2"/>
  <c r="G33" i="2"/>
  <c r="G26" i="2"/>
  <c r="H26" i="2" s="1"/>
  <c r="G25" i="2"/>
  <c r="G24" i="2"/>
  <c r="G27" i="2" s="1"/>
  <c r="G21" i="2"/>
  <c r="H21" i="2" s="1"/>
  <c r="G20" i="2"/>
  <c r="H20" i="2" s="1"/>
  <c r="G19" i="2"/>
  <c r="H19" i="2" s="1"/>
  <c r="G18" i="2"/>
  <c r="H18" i="2" s="1"/>
  <c r="G16" i="2"/>
  <c r="G12" i="2"/>
  <c r="H12" i="2" s="1"/>
  <c r="G11" i="2"/>
  <c r="H11" i="2" s="1"/>
  <c r="G10" i="2"/>
  <c r="H10" i="2" s="1"/>
  <c r="G8" i="2"/>
  <c r="H8" i="2" s="1"/>
  <c r="G7" i="2"/>
  <c r="H7" i="2" s="1"/>
  <c r="G6" i="2"/>
  <c r="H6" i="2" s="1"/>
  <c r="G5" i="2"/>
  <c r="E73" i="2"/>
  <c r="E43" i="2"/>
  <c r="E40" i="2"/>
  <c r="E20" i="2"/>
  <c r="E39" i="2"/>
  <c r="E33" i="2"/>
  <c r="E26" i="2"/>
  <c r="E25" i="2"/>
  <c r="E24" i="2"/>
  <c r="E21" i="2"/>
  <c r="E19" i="2"/>
  <c r="E18" i="2"/>
  <c r="E16" i="2"/>
  <c r="E12" i="2"/>
  <c r="E11" i="2"/>
  <c r="E10" i="2"/>
  <c r="E8" i="2"/>
  <c r="E7" i="2"/>
  <c r="E6" i="2"/>
  <c r="E5" i="2"/>
  <c r="F27" i="2"/>
  <c r="F41" i="2"/>
  <c r="H41" i="2"/>
  <c r="E83" i="2" s="1"/>
  <c r="G14" i="2" l="1"/>
  <c r="I39" i="2"/>
  <c r="G41" i="2"/>
  <c r="D83" i="2" s="1"/>
  <c r="H33" i="2"/>
  <c r="H37" i="2" s="1"/>
  <c r="E82" i="2" s="1"/>
  <c r="G37" i="2"/>
  <c r="D82" i="2" s="1"/>
  <c r="E101" i="2" s="1"/>
  <c r="H16" i="2"/>
  <c r="I16" i="2" s="1"/>
  <c r="G22" i="2"/>
  <c r="I70" i="2"/>
  <c r="I71" i="2" s="1"/>
  <c r="H49" i="2"/>
  <c r="I49" i="2" s="1"/>
  <c r="H46" i="2"/>
  <c r="H47" i="2"/>
  <c r="I47" i="2" s="1"/>
  <c r="D86" i="2"/>
  <c r="H73" i="2"/>
  <c r="I73" i="2" s="1"/>
  <c r="D87" i="2"/>
  <c r="E103" i="2" s="1"/>
  <c r="H68" i="2"/>
  <c r="E86" i="2" s="1"/>
  <c r="I54" i="2"/>
  <c r="I68" i="2" s="1"/>
  <c r="G50" i="2"/>
  <c r="D85" i="2" s="1"/>
  <c r="D84" i="2"/>
  <c r="H5" i="2"/>
  <c r="H14" i="2" s="1"/>
  <c r="I6" i="2"/>
  <c r="I7" i="2"/>
  <c r="E107" i="2" s="1"/>
  <c r="I26" i="2"/>
  <c r="I8" i="2"/>
  <c r="I10" i="2"/>
  <c r="I12" i="2"/>
  <c r="I18" i="2"/>
  <c r="I19" i="2"/>
  <c r="H24" i="2"/>
  <c r="I20" i="2"/>
  <c r="H25" i="2"/>
  <c r="I25" i="2" s="1"/>
  <c r="I21" i="2"/>
  <c r="I11" i="2"/>
  <c r="I40" i="2"/>
  <c r="I41" i="2" s="1"/>
  <c r="F83" i="2" s="1"/>
  <c r="I43" i="2"/>
  <c r="I44" i="2" s="1"/>
  <c r="F84" i="2" s="1"/>
  <c r="H22" i="2" l="1"/>
  <c r="I33" i="2"/>
  <c r="I37" i="2" s="1"/>
  <c r="F82" i="2" s="1"/>
  <c r="F86" i="2"/>
  <c r="E104" i="2"/>
  <c r="D80" i="2"/>
  <c r="D79" i="2" s="1"/>
  <c r="H50" i="2"/>
  <c r="E85" i="2" s="1"/>
  <c r="I46" i="2"/>
  <c r="I50" i="2" s="1"/>
  <c r="F85" i="2" s="1"/>
  <c r="G76" i="2"/>
  <c r="I75" i="2"/>
  <c r="F87" i="2" s="1"/>
  <c r="H75" i="2"/>
  <c r="E87" i="2" s="1"/>
  <c r="H27" i="2"/>
  <c r="I22" i="2"/>
  <c r="I5" i="2"/>
  <c r="I14" i="2" s="1"/>
  <c r="I24" i="2"/>
  <c r="I27" i="2" s="1"/>
  <c r="H76" i="2" l="1"/>
  <c r="F80" i="2"/>
  <c r="F79" i="2" s="1"/>
  <c r="E80" i="2"/>
  <c r="E79" i="2" s="1"/>
  <c r="I76" i="2"/>
  <c r="D90" i="2" l="1"/>
  <c r="D91" i="2" l="1"/>
  <c r="D92" i="2" s="1"/>
  <c r="D95" i="2" s="1"/>
  <c r="F102" i="2"/>
  <c r="F107" i="2"/>
  <c r="F105" i="2"/>
  <c r="F101" i="2"/>
  <c r="F103" i="2"/>
  <c r="F104" i="2"/>
  <c r="G81" i="2"/>
  <c r="G82" i="2"/>
  <c r="G80" i="2"/>
  <c r="G86" i="2"/>
  <c r="G87" i="2"/>
  <c r="G85" i="2"/>
  <c r="G84" i="2"/>
  <c r="G83" i="2"/>
  <c r="D97" i="2" l="1"/>
  <c r="G79" i="2"/>
</calcChain>
</file>

<file path=xl/sharedStrings.xml><?xml version="1.0" encoding="utf-8"?>
<sst xmlns="http://schemas.openxmlformats.org/spreadsheetml/2006/main" count="459" uniqueCount="288">
  <si>
    <t>Indikátor megnevezése</t>
  </si>
  <si>
    <t>Min. elvárás</t>
  </si>
  <si>
    <t>Közvetlenül elért vállalkozások száma</t>
  </si>
  <si>
    <t>db</t>
  </si>
  <si>
    <t>Közvetetten elért vállalkozások száma</t>
  </si>
  <si>
    <t>fő</t>
  </si>
  <si>
    <t>Új partneri együttműködések száma</t>
  </si>
  <si>
    <t>Bilaterális, multilaterális együttműködés létrehozása</t>
  </si>
  <si>
    <t>Új szolgáltatás bevezetése a kedvezményezett szervezetnél</t>
  </si>
  <si>
    <t>Megvalósított rendezvények száma</t>
  </si>
  <si>
    <t>ÁFA</t>
  </si>
  <si>
    <t>Nettó bér</t>
  </si>
  <si>
    <t>SZJA</t>
  </si>
  <si>
    <t>TB</t>
  </si>
  <si>
    <t>Szocho</t>
  </si>
  <si>
    <t>Bruttó bér</t>
  </si>
  <si>
    <t>Nettó egységár</t>
  </si>
  <si>
    <t>Nettó összköltség</t>
  </si>
  <si>
    <t>ÁFA össz</t>
  </si>
  <si>
    <t>Időszak (hó)</t>
  </si>
  <si>
    <t>Teljes nettó bér</t>
  </si>
  <si>
    <t>Teljes SZJA</t>
  </si>
  <si>
    <t>Teljes Szocho</t>
  </si>
  <si>
    <t>Teljes br. Bér</t>
  </si>
  <si>
    <t>Részösszesen:</t>
  </si>
  <si>
    <t>ÖSSZESEN:</t>
  </si>
  <si>
    <t>Teljes projektköltség</t>
  </si>
  <si>
    <t>Nettó</t>
  </si>
  <si>
    <t>Bruttó</t>
  </si>
  <si>
    <t>Arány</t>
  </si>
  <si>
    <t>Bruttó összköltség</t>
  </si>
  <si>
    <t>Teljes TB</t>
  </si>
  <si>
    <t>KIMUTATÁS</t>
  </si>
  <si>
    <t>Teljes költség</t>
  </si>
  <si>
    <t>ELSZÁMOLHATÓ FAJLAGOS KÖLTSÉGEK</t>
  </si>
  <si>
    <t>Eszköz típus</t>
  </si>
  <si>
    <t>Kategória</t>
  </si>
  <si>
    <t>Minimum paraméter</t>
  </si>
  <si>
    <t>Fajlagos költség (nettó)/darab</t>
  </si>
  <si>
    <t>Számítógép (legfrissebb operációs rendszerrel konfigurálva)</t>
  </si>
  <si>
    <t>felső kategória</t>
  </si>
  <si>
    <t>3,8 GHz, 8 magos processzor;</t>
  </si>
  <si>
    <t>háttértár 512 GB, memória 16 GB</t>
  </si>
  <si>
    <t>közép kategória</t>
  </si>
  <si>
    <t>3,5 GHz, 6 magos processzor;</t>
  </si>
  <si>
    <t>háttértár 256 GB, memória 16 GB</t>
  </si>
  <si>
    <t>alsó kategória</t>
  </si>
  <si>
    <t>3,1 GHz, 4 magos processzor;</t>
  </si>
  <si>
    <t>háttértár 256 GB, memória 8 GB</t>
  </si>
  <si>
    <t>Monitor</t>
  </si>
  <si>
    <t>27" Full HD</t>
  </si>
  <si>
    <t>24" Full HD</t>
  </si>
  <si>
    <t>22" Full HD</t>
  </si>
  <si>
    <t>Laptop (legfrissebb operációs rendszerrel konfigurálva)</t>
  </si>
  <si>
    <t>képernyő 13,4", 3,8 GHz, 8 magos processzor; háttértár 512 GB,</t>
  </si>
  <si>
    <t>memória 16 GB</t>
  </si>
  <si>
    <t>képernyő 15", 3,5 GHz, 6 magos processzor; háttértár 256 GB, memória 16 GB</t>
  </si>
  <si>
    <t>képernyő 15", 3,1 GHz, 4 magos processzor; háttértár 256 GB, memória 8 GB</t>
  </si>
  <si>
    <t>Szerver</t>
  </si>
  <si>
    <t>32GB RAM, 2 TB HDD</t>
  </si>
  <si>
    <t>16GB RAM, 2 TB HDD</t>
  </si>
  <si>
    <t>8GB RAM, 1TB HDD</t>
  </si>
  <si>
    <t>Tűzfal (router)</t>
  </si>
  <si>
    <t>10 db hálózati bemenet, amiből 7 db</t>
  </si>
  <si>
    <t>belső hálózati kábel csatlakozó, 2 db</t>
  </si>
  <si>
    <t>internetes csatlakozó, 1 db DMZ – védett hálózati csatlakozó</t>
  </si>
  <si>
    <t>5 db hálózati bemenet, amiből 4 db</t>
  </si>
  <si>
    <t>belső hálózati kábel csatlakozó, 1 db</t>
  </si>
  <si>
    <t>internetes csatlakozó</t>
  </si>
  <si>
    <t>NAS 4 Fiókos, 4*4 TB WD HDD</t>
  </si>
  <si>
    <t>NAS 2 fiókos, 2*4 TB WD HDD</t>
  </si>
  <si>
    <t>Switch</t>
  </si>
  <si>
    <t>LAN sebesség 10 Gigabit, LAN port 24 db, POE</t>
  </si>
  <si>
    <t>LAN sebesség 8 Gigabit, LAN port 8 db, POE</t>
  </si>
  <si>
    <t>WiFi Access Point</t>
  </si>
  <si>
    <t>LAN sebesség 1 Gigabit, LAN port 1 db, Wi-fi 6/ax, USB port 1 db, Wi-Fi max sebesség 1800 Mbsp</t>
  </si>
  <si>
    <t>LAN sebesség 1 Gigabit, LAN port 1 db, Wi-fi 5/ac, USB port 0 db, Wi-Fi max sebesség 1200 Mbsp</t>
  </si>
  <si>
    <t>teljesítmény 3000 VA</t>
  </si>
  <si>
    <t>teljesítmény 1000 VA</t>
  </si>
  <si>
    <t>Nyomtató</t>
  </si>
  <si>
    <t>lézernyomtató, szkenner és fax kis irodai és otthoni használatra, kétoldalas,</t>
  </si>
  <si>
    <t>színes</t>
  </si>
  <si>
    <t>lézernyomtató és szkenner kis irodai és otthoni használatra, fekete-fehér</t>
  </si>
  <si>
    <t>Router</t>
  </si>
  <si>
    <t>vezetékes, 1 x WAN 2,5 Gibabit, 5 x</t>
  </si>
  <si>
    <t>LAN 1 Gigabit</t>
  </si>
  <si>
    <t>vezetékes, 1 x WAN 1 Gibabit, 4 x LAN</t>
  </si>
  <si>
    <t>1 Gigabit</t>
  </si>
  <si>
    <t>Okostelefon</t>
  </si>
  <si>
    <t>12 GB memória, 512 GB háttértár, dual SIM, Bluetooth, NFC, GPS, kamera, 5G</t>
  </si>
  <si>
    <t>8 GB memória, 256 GB háttértár, dual SIM, Bluetooth, NFC, GPS, kamera, 5G</t>
  </si>
  <si>
    <t>6 GB memória, 128 GB háttértár, dual SIM, Bluetooth, NFC, GPS, kamera, 5G</t>
  </si>
  <si>
    <t>Tablet</t>
  </si>
  <si>
    <t>12 GB memória, 256 GB háttértár, 12" feletti kijelző, Bluetooth, NFC, GPS, kamera, 5G</t>
  </si>
  <si>
    <t>6 GB memória, 128 GB háttértár, 10" feletti kijelző, Bluetooth, NFC, GPS, kamera, 5G</t>
  </si>
  <si>
    <t>4 GB memória, 64 GB háttértár, 9" feletti kijelző, Bluetooth, NFC, GPS, kamera, 4G</t>
  </si>
  <si>
    <t>Projektor</t>
  </si>
  <si>
    <t>legalább 6 000 lumen, minimum Full HD (1920×1080), legalább 50 000:1, optikai zoom, HDMI, DisplayPort, LAN, 3LCD vagy lézeres DLP</t>
  </si>
  <si>
    <t>700 000 Ft</t>
  </si>
  <si>
    <t>3 500 lumen, minimum XGA (1024×768), legalább 15 000:1, HDMI, VGA, LCD vagy DLP</t>
  </si>
  <si>
    <t>150 000 Ft</t>
  </si>
  <si>
    <t>Webkamera</t>
  </si>
  <si>
    <t>min. Full HD (1920×1080) vagy 4K UHD, 30 vagy 60 fps, többirányú (omnidirekcionális) beépített mikrofon, zajszűréssel, min. 90°, autofókusz és automatikus fénykiegyenlítés, USB 3.0 vagy USB-C, Windows, macOS, Linux</t>
  </si>
  <si>
    <t>90 000 Ft</t>
  </si>
  <si>
    <t>min. HD (1280×720), legalább 30 fps, beépített mikrofon, min. 60°, USB 2.0, monitorra csíptethető vagy állvány kompatibilis</t>
  </si>
  <si>
    <t>15 000 Ft</t>
  </si>
  <si>
    <t>JELMAGYARÁZAT</t>
  </si>
  <si>
    <t>Költség alkategória</t>
  </si>
  <si>
    <t>Kitöltendő</t>
  </si>
  <si>
    <t>Részösszesítő</t>
  </si>
  <si>
    <t>Költség összesítő</t>
  </si>
  <si>
    <t>Nem releváns</t>
  </si>
  <si>
    <t>Költség tétel</t>
  </si>
  <si>
    <t xml:space="preserve"> </t>
  </si>
  <si>
    <t>Wi-Fi access point</t>
  </si>
  <si>
    <t>HIBAKÓDOK</t>
  </si>
  <si>
    <t>KIMUTATÁS elemei</t>
  </si>
  <si>
    <t>ÁFA egység</t>
  </si>
  <si>
    <t>Munkavállaló 1</t>
  </si>
  <si>
    <t>Munkavállaló 2</t>
  </si>
  <si>
    <t>Munkavállaló 3</t>
  </si>
  <si>
    <t>Munkavállaló 4</t>
  </si>
  <si>
    <t>Munkavállaló 5</t>
  </si>
  <si>
    <t>Szünetmentes tápegység</t>
  </si>
  <si>
    <t>Javaslatcsomagok kidolgozása</t>
  </si>
  <si>
    <t>Nincs kiválasztva</t>
  </si>
  <si>
    <t>Stúdió bérleti díja online rendezvényhez kapcsolódóan</t>
  </si>
  <si>
    <t>TEVÉKENYSÉGEK BESOROLÁSA</t>
  </si>
  <si>
    <t>Megjegyzés</t>
  </si>
  <si>
    <t>Szoftverek beszerzése</t>
  </si>
  <si>
    <t>Teljes munkáltatói költség</t>
  </si>
  <si>
    <t>Szakmai megvalósításhoz kapcsolódó személyi költségek</t>
  </si>
  <si>
    <t>Projektmenedzsment tevékenységhez kapcsolódó személyi költségek</t>
  </si>
  <si>
    <t>Tagsági díj</t>
  </si>
  <si>
    <t>Asztali számítógép</t>
  </si>
  <si>
    <t>I. SZAKMAI PROGRAMHOZ KAPCSOLÓDÓ MŰKÖDÉSI KÖLTSÉGEK</t>
  </si>
  <si>
    <t>Helyszínbérlet jelenléti rendezvényhez kapcsolódóan</t>
  </si>
  <si>
    <t>Technikai szolgáltatók (pl. vágó, szerkesztő) díja</t>
  </si>
  <si>
    <t>Online rendezvényhez kapcsolódó előfizetési díjak, licenszek, közvetítő (streaming) szolgáltatások (előfizetési) díja</t>
  </si>
  <si>
    <t>Kiadványok, programfüzet, roll-up, digitális és nyomtatott kommunikációs eszközök</t>
  </si>
  <si>
    <t>Moderátorok, előadók tiszteletdíja és járulékai</t>
  </si>
  <si>
    <t>Kreatív anyagok (pl. plakát, szórólap, online vizuál) elkészítése</t>
  </si>
  <si>
    <t>Reprezentációs eszközök</t>
  </si>
  <si>
    <t>Hirdetési költségek (online és nyomtatott médiumok)</t>
  </si>
  <si>
    <t>Közösségi média kampánykezelés</t>
  </si>
  <si>
    <t>Célzott kampányweboldal vagy aloldal fejlesztése és üzemeltetése</t>
  </si>
  <si>
    <t>Írás, lektorálás, tördelés</t>
  </si>
  <si>
    <t>Nyomdai előállítás vagy digitális publikálás</t>
  </si>
  <si>
    <t>Infografikai költségek</t>
  </si>
  <si>
    <t>Videó és kampányfilm elkészítése</t>
  </si>
  <si>
    <t>Jogi szakértés, könyvvizsgálat</t>
  </si>
  <si>
    <t xml:space="preserve">Külföldi, a projekt szakmai megvalósítása érdekében felmerült és igazolt útiköltség (ideértve: repülőjegy, üzemanyag költség, autópálya használati díj, parkolási díj, a projektben történő használat arányában), kiküldetési költség (szállásdíj, helyi közlekedés és gépjármű üzemanyag költsége, napidíj) a jogszabályi keretek között. </t>
  </si>
  <si>
    <t xml:space="preserve">Belföldi, a projekt szakmai megvalósítása érdekében felmerült és igazolt útiköltség (ideértve: autópálya használati díj, parkolási díj, a projektben történő használat arányában), kiküldetési költség: szállásdíj, napidíj a jogszabályi keretek között </t>
  </si>
  <si>
    <t>max. 10%</t>
  </si>
  <si>
    <t>1.1. Szakmai rendezvények lebonyolításához kapcsolódó költségek</t>
  </si>
  <si>
    <t>1.3. Szakmai kiadványok, tanulmányok készítésének költségei</t>
  </si>
  <si>
    <t>II. SZEMÉLYI JELLEGŰ RÁFORDÍTÁSOK</t>
  </si>
  <si>
    <t>V. NEMZETKÖZI SZAKMAI SZERVEZETI TAGSÁG DÍJA</t>
  </si>
  <si>
    <t>VI. TUDÁSMEGOSZTÁST SZOLGÁLÓ TEVÉKENYSÉGEK, KÉPZÉS, MENTORÁLÁS, SZAKÉRTŐI SZOLGÁLTATÁS</t>
  </si>
  <si>
    <t>VII. BERUHÁZÁSI KÖLTSÉGEK</t>
  </si>
  <si>
    <t>7.1. Informatikai eszközök beszerzések</t>
  </si>
  <si>
    <t>7.2. Eszköz beszerzéséhez, működtetéséhez kapcsolódó szoftverek beszerzése</t>
  </si>
  <si>
    <t>Költség</t>
  </si>
  <si>
    <t>AZ ELSZÁMOLÁSRA VONATKOZÓ SZABÁLYOK</t>
  </si>
  <si>
    <t xml:space="preserve">Egyéb szakértői szolgáltatás költségei  </t>
  </si>
  <si>
    <t>A projektmenedzsment költségei</t>
  </si>
  <si>
    <t>6.1.1.3. (Szakmai kiadványok, tanulmányok készítésének költségei), 6.1.1.5. (Egyéb szakértői szolgáltatás költségei), 6.1.1.6. (Szakmai megvalósításhoz kapcsolódó útiköltség, kiküldetési költség), és 6.1.1.7. (Nemzetközi szakmai szervezeti tagság díja) pontokban elszámolható költségek</t>
  </si>
  <si>
    <t>Beruházás jellegű költségek – informatikai eszközbeszerzés (6.1.3.)</t>
  </si>
  <si>
    <t>Az összes elszámolható költség legalább 60%-ának a Tájékoztató 3.2. és 3.3. a)-b) pontokhoz kapcsolódó tevékenységek érdekében kell, hogy felmerüljön.</t>
  </si>
  <si>
    <t xml:space="preserve">PROJEKT NEVE: </t>
  </si>
  <si>
    <t>KÖLTSÉGEK</t>
  </si>
  <si>
    <t>MUNKAVISZONY</t>
  </si>
  <si>
    <t>MEGBÍZÁS</t>
  </si>
  <si>
    <t>Munkavállaló 6</t>
  </si>
  <si>
    <t>Munkavállaló 7</t>
  </si>
  <si>
    <t>6.1.2. a) A projektmenedzsment személyi jellegű ráfordítása</t>
  </si>
  <si>
    <t>Nincs választva</t>
  </si>
  <si>
    <t xml:space="preserve">6.1.1.4. a)  A szakmai megvalósításhoz kapcsolódó személyi jellegű ráfordítás </t>
  </si>
  <si>
    <t>6.1.1.4. a) A szakmai megvalósításhoz kapcsolódó személyi jellegű ráfordítás</t>
  </si>
  <si>
    <t>Munkaviszony</t>
  </si>
  <si>
    <t>Megbízás</t>
  </si>
  <si>
    <t>Összes</t>
  </si>
  <si>
    <t>Besorolás összesítő</t>
  </si>
  <si>
    <t>A oszlop Legördülő lista</t>
  </si>
  <si>
    <t>3.2.	Önállóan támogatható, kötelezően megvalósítandó tevékenységek
a) tudásmegosztást, ismeretterjesztést, szemléletformálást támogató rendezvények lebonyolítása</t>
  </si>
  <si>
    <t>3.3.	Önállóan nem támogatható, választható tevékenységek
a)	közvetlen szakmai információátadás a célcsoportok részére ;
b)	szemléletformáló kampányok megvalósítása;
c)	szakmai honlapok fejlesztése és kapcsolódó üzemeltetése;
d)	kiadványok, tanulmányok, ismeretterjesztő anyagok készítése;
e)	részvétel hazai és nemzetközi rendezvényeken;imma
f)	a célcsoportok részére  nyújtott tudásmegosztást szolgáló tevékenységek, mentorálás, képzés, tanácsadás, szakértői szolgáltatás nyújtása;
g)	nemzetközi szakmai szervezetek tagdíjának finanszírozása</t>
  </si>
  <si>
    <t>ÖNERŐ SZÁMÍTÁSA</t>
  </si>
  <si>
    <t>Teljes NETTÓ projektköltség</t>
  </si>
  <si>
    <t>NETTÓ támogatási összeg</t>
  </si>
  <si>
    <t>Rendezvényhez kapcsolódó ellátási, ún. „catering” költségek, reprezentációs költségek</t>
  </si>
  <si>
    <t>Rendezvényszervezés</t>
  </si>
  <si>
    <t>MAX. TÁMOGATÁSI ÖSSZEG MEGHATÁROZÁSA</t>
  </si>
  <si>
    <t>Támogatás összege</t>
  </si>
  <si>
    <t>Bevétel-támogatás ARÁNYA</t>
  </si>
  <si>
    <t>CATERING KÖLTSÉGEK</t>
  </si>
  <si>
    <t>Rendezvény dátuma</t>
  </si>
  <si>
    <t>Rendezvény helyszíne</t>
  </si>
  <si>
    <t>Rendezvény megnevezése</t>
  </si>
  <si>
    <r>
      <rPr>
        <sz val="12"/>
        <color theme="1"/>
        <rFont val="Calibri"/>
        <family val="2"/>
      </rPr>
      <t xml:space="preserve">4 ÓRA IDŐTARTAMNÁL </t>
    </r>
    <r>
      <rPr>
        <b/>
        <u/>
        <sz val="12"/>
        <color theme="1"/>
        <rFont val="Calibri"/>
        <family val="2"/>
      </rPr>
      <t>HOSSZABB</t>
    </r>
    <r>
      <rPr>
        <sz val="12"/>
        <color theme="1"/>
        <rFont val="Calibri"/>
        <family val="2"/>
      </rPr>
      <t xml:space="preserve"> RENDEZVÉNY</t>
    </r>
  </si>
  <si>
    <r>
      <rPr>
        <sz val="12"/>
        <color theme="1"/>
        <rFont val="Calibri"/>
        <family val="2"/>
      </rPr>
      <t xml:space="preserve">4 ÓRA IDŐTARTAMNÁL </t>
    </r>
    <r>
      <rPr>
        <b/>
        <u/>
        <sz val="12"/>
        <color theme="1"/>
        <rFont val="Calibri"/>
        <family val="2"/>
      </rPr>
      <t>RÖVIDEBB</t>
    </r>
    <r>
      <rPr>
        <sz val="12"/>
        <color theme="1"/>
        <rFont val="Calibri"/>
        <family val="2"/>
      </rPr>
      <t xml:space="preserve"> RENDEZVÉNY</t>
    </r>
  </si>
  <si>
    <t>Helyszín</t>
  </si>
  <si>
    <t>Résztvevők száma</t>
  </si>
  <si>
    <t>Összesen:</t>
  </si>
  <si>
    <r>
      <rPr>
        <sz val="12"/>
        <color theme="1"/>
        <rFont val="Calibri"/>
        <family val="2"/>
      </rPr>
      <t xml:space="preserve">4 ÓRA IDŐTARTAMNÁL </t>
    </r>
    <r>
      <rPr>
        <b/>
        <u/>
        <sz val="12"/>
        <color theme="1"/>
        <rFont val="Calibri"/>
        <family val="2"/>
      </rPr>
      <t>RÖVIDEBB</t>
    </r>
    <r>
      <rPr>
        <sz val="12"/>
        <color theme="1"/>
        <rFont val="Calibri"/>
        <family val="2"/>
      </rPr>
      <t xml:space="preserve"> RENDEZVÉNY</t>
    </r>
    <r>
      <rPr>
        <b/>
        <sz val="12"/>
        <color theme="1"/>
        <rFont val="Calibri"/>
        <family val="2"/>
      </rPr>
      <t xml:space="preserve"> </t>
    </r>
  </si>
  <si>
    <t>MAX. KÖLTSÉG / FŐ</t>
  </si>
  <si>
    <t>MODERÁTOROK ÉS ELŐADÓK TISZTELETTDÍJAI ÉS JÁRULÉKAI</t>
  </si>
  <si>
    <t>Moderátorok</t>
  </si>
  <si>
    <t>Előadók</t>
  </si>
  <si>
    <t>Nettó mb.</t>
  </si>
  <si>
    <t>Bruttó mb.</t>
  </si>
  <si>
    <t>Teljes nettó mb.</t>
  </si>
  <si>
    <t>Teljes br. Mb.</t>
  </si>
  <si>
    <t>Technikai eszközök bérlése (vetítő, hangosítás, stúdió hangtechnika)</t>
  </si>
  <si>
    <t>Felmérések, kimutatások, adatbázisok, kutatások, tanulmányok, módszertani leírások készítésének költsége</t>
  </si>
  <si>
    <t>Koncepciók összeállítása</t>
  </si>
  <si>
    <t>max. 15%</t>
  </si>
  <si>
    <t>III. EGYÉB SZAKÉRTŐI SZOLGÁLTATÁS KÖLTSÉGEI</t>
  </si>
  <si>
    <t>IV. SZAKMAI MEGVALÓSÍTÁSHOZ KAPCSOLÓDÓ ÚTIKÖLTSÉG, KIKÜLDETÉSI KÖLTSÉG</t>
  </si>
  <si>
    <t>Hordozható informatikai eszközök - laptop</t>
  </si>
  <si>
    <t>Hálózati adattároló - NAS</t>
  </si>
  <si>
    <t>Nyomtatási és szkennelési funkciókat is ellátó multifunkciós eszközök</t>
  </si>
  <si>
    <t>Hordozható informatikai eszközök - tablet</t>
  </si>
  <si>
    <t>Online rendezvényekhez kapcsolódó informatikai eszközök, perifériák (pl. webkamera)</t>
  </si>
  <si>
    <r>
      <t xml:space="preserve">3.2. Önállóan </t>
    </r>
    <r>
      <rPr>
        <b/>
        <u/>
        <sz val="12"/>
        <color theme="1"/>
        <rFont val="Calibri"/>
        <family val="2"/>
      </rPr>
      <t>támogatható</t>
    </r>
    <r>
      <rPr>
        <sz val="12"/>
        <color theme="1"/>
        <rFont val="Calibri"/>
        <family val="2"/>
      </rPr>
      <t>, kötelezően megvalósítandó tevékenységek a)   tudásmegosztást, ismeretterjesztést, szemléletformálást támogató rendezvények lebonyolítása</t>
    </r>
  </si>
  <si>
    <r>
      <t xml:space="preserve">Képzés - </t>
    </r>
    <r>
      <rPr>
        <i/>
        <sz val="11"/>
        <color theme="1"/>
        <rFont val="Calibri"/>
        <family val="2"/>
      </rPr>
      <t>max. 250.000 Ft / fő</t>
    </r>
  </si>
  <si>
    <r>
      <t xml:space="preserve">Szakértői szolgáltatás - </t>
    </r>
    <r>
      <rPr>
        <i/>
        <sz val="11"/>
        <color theme="1"/>
        <rFont val="Calibri"/>
        <family val="2"/>
      </rPr>
      <t>max. 25.000 Ft + óra</t>
    </r>
  </si>
  <si>
    <r>
      <t xml:space="preserve">Csoportos mentorálás - </t>
    </r>
    <r>
      <rPr>
        <i/>
        <sz val="11"/>
        <color theme="1"/>
        <rFont val="Calibri"/>
        <family val="2"/>
      </rPr>
      <t>max. 140.000 Ft / fő</t>
    </r>
  </si>
  <si>
    <r>
      <t>Egyéni mentorálás -</t>
    </r>
    <r>
      <rPr>
        <i/>
        <sz val="11"/>
        <color theme="1"/>
        <rFont val="Calibri"/>
        <family val="2"/>
      </rPr>
      <t xml:space="preserve"> max. 300.000 Ft /fő</t>
    </r>
  </si>
  <si>
    <t>Utolsó 3 év (2022, 2023, 2024) legmagasabb bevétele</t>
  </si>
  <si>
    <t>Max. arány - %</t>
  </si>
  <si>
    <t>Tény érték - Ft</t>
  </si>
  <si>
    <t>Tény arány - %</t>
  </si>
  <si>
    <t>Időszak (egység [hónap/óra])</t>
  </si>
  <si>
    <r>
      <t>III. SZEMÉLYI JELLEGŰ RÁFORDÍTÁSOK</t>
    </r>
    <r>
      <rPr>
        <sz val="12"/>
        <color theme="1"/>
        <rFont val="Calibri"/>
        <family val="2"/>
      </rPr>
      <t xml:space="preserve"> - </t>
    </r>
    <r>
      <rPr>
        <i/>
        <sz val="12"/>
        <color theme="1"/>
        <rFont val="Calibri"/>
        <family val="2"/>
      </rPr>
      <t>a Munkaviszony és a Megbízás közül csak egy tölthető ki!</t>
    </r>
  </si>
  <si>
    <t>1.2. Kommunikációs és szemléletformáló kampányok költségei</t>
  </si>
  <si>
    <t>Rövid leírás</t>
  </si>
  <si>
    <t>Me.</t>
  </si>
  <si>
    <t>25 / rendezvény</t>
  </si>
  <si>
    <t>A támogatott tevékenységhez kapcsolódó kommunikációs és disszeminációs tevékenységek (honlap, hírlevél, közösségi média, sajtó) révén elért vállalkozások becsült száma.</t>
  </si>
  <si>
    <t>A támogatott tevékenység eredményeként létrejött új szakmai kooperációk, együttműködési megállapodások száma.</t>
  </si>
  <si>
    <t>Kettő vagy több szervezettel megvalósuló, konkrét témára irányuló együttműködés létrehozása a támogatott tevékenység eredményeként.</t>
  </si>
  <si>
    <t>A támogatott tevékenység  során kifejlesztett és bevezetett új, vállalkozásoknak nyújtott szolgáltatás(ok) száma.</t>
  </si>
  <si>
    <t>A támogatott tevékenységhez kapcsolódóan lebonyolított szakmai rendezvények, workshopok, fórumok száma.</t>
  </si>
  <si>
    <t>Vállalkozásoknak nyújtott szolgáltatások</t>
  </si>
  <si>
    <t>Mentorálásba bevont vállalkozások száma</t>
  </si>
  <si>
    <t>A személyre szabott mentorációs folyamatban részt vevő vállalkozások száma.</t>
  </si>
  <si>
    <t>nincs</t>
  </si>
  <si>
    <t>Szakértői szolgáltatással támogatott vállalkozások száma</t>
  </si>
  <si>
    <t>Egyedi tanácsadási, szakértői szolgáltatást igénybe vevő vállalkozások száma.</t>
  </si>
  <si>
    <t>Képzésbe bevont vállalkozások száma</t>
  </si>
  <si>
    <t>A támogatott tevékenység keretében képzési tevékenységekben részt vevő vállalkozások száma.</t>
  </si>
  <si>
    <r>
      <t>A rendezvényeken, workshopokon személyesen részt vevő vállalkozások száma</t>
    </r>
    <r>
      <rPr>
        <sz val="8"/>
        <color theme="1"/>
        <rFont val="Calibri"/>
        <family val="2"/>
        <charset val="238"/>
      </rPr>
      <t>  </t>
    </r>
    <r>
      <rPr>
        <sz val="11"/>
        <color rgb="FF000000"/>
        <rFont val="Calibri"/>
        <family val="2"/>
        <charset val="238"/>
      </rPr>
      <t>, akik közvetlen, aktív szakmai támogatásban részesülnek.</t>
    </r>
  </si>
  <si>
    <t>8 (2 / félév)</t>
  </si>
  <si>
    <r>
      <t xml:space="preserve">3.2. Önállóan </t>
    </r>
    <r>
      <rPr>
        <b/>
        <u/>
        <sz val="12"/>
        <color theme="1"/>
        <rFont val="Calibri"/>
        <family val="2"/>
        <charset val="238"/>
      </rPr>
      <t>támogatható</t>
    </r>
    <r>
      <rPr>
        <sz val="12"/>
        <color theme="1"/>
        <rFont val="Calibri"/>
        <family val="2"/>
        <charset val="238"/>
      </rPr>
      <t>, kötelezően megvalósítandó tevékenységek a)   tudásmegosztást, ismeretterjesztést, szemléletformálást támogató rendezvények lebonyolítása</t>
    </r>
  </si>
  <si>
    <r>
      <t xml:space="preserve">3.3. Önállóan </t>
    </r>
    <r>
      <rPr>
        <b/>
        <u/>
        <sz val="12"/>
        <color theme="1"/>
        <rFont val="Calibri"/>
        <family val="2"/>
        <charset val="238"/>
      </rPr>
      <t>nem</t>
    </r>
    <r>
      <rPr>
        <sz val="12"/>
        <color theme="1"/>
        <rFont val="Calibri"/>
        <family val="2"/>
        <charset val="238"/>
      </rPr>
      <t xml:space="preserve"> támogatható, válaszható tevékenységek a)   közvetlen szakmai információátadás a célcsoportok részére</t>
    </r>
  </si>
  <si>
    <r>
      <t xml:space="preserve">3.3. Önállóan </t>
    </r>
    <r>
      <rPr>
        <b/>
        <u/>
        <sz val="12"/>
        <color theme="1"/>
        <rFont val="Calibri"/>
        <family val="2"/>
        <charset val="238"/>
      </rPr>
      <t>nem</t>
    </r>
    <r>
      <rPr>
        <sz val="12"/>
        <color theme="1"/>
        <rFont val="Calibri"/>
        <family val="2"/>
        <charset val="238"/>
      </rPr>
      <t xml:space="preserve"> támogatható, válaszható tevékenységek b)   szemléletformáló kampányok megvalósítása</t>
    </r>
  </si>
  <si>
    <r>
      <t xml:space="preserve">3.3. Önállóan </t>
    </r>
    <r>
      <rPr>
        <b/>
        <u/>
        <sz val="12"/>
        <color theme="1"/>
        <rFont val="Calibri"/>
        <family val="2"/>
        <charset val="238"/>
      </rPr>
      <t>nem</t>
    </r>
    <r>
      <rPr>
        <sz val="12"/>
        <color theme="1"/>
        <rFont val="Calibri"/>
        <family val="2"/>
        <charset val="238"/>
      </rPr>
      <t xml:space="preserve"> támogatható, válaszható tevékenységek c)   szakmai honlapok fejlesztése és kapcsolódó üzemeltetése</t>
    </r>
  </si>
  <si>
    <r>
      <t xml:space="preserve">3.3. Önállóan </t>
    </r>
    <r>
      <rPr>
        <b/>
        <u/>
        <sz val="12"/>
        <color theme="1"/>
        <rFont val="Calibri"/>
        <family val="2"/>
        <charset val="238"/>
      </rPr>
      <t>nem</t>
    </r>
    <r>
      <rPr>
        <sz val="12"/>
        <color theme="1"/>
        <rFont val="Calibri"/>
        <family val="2"/>
        <charset val="238"/>
      </rPr>
      <t xml:space="preserve"> támogatható, válaszható tevékenységek d)   kiadványok, tanulmányok, ismeretterjesztő anyagok készítése</t>
    </r>
  </si>
  <si>
    <r>
      <t xml:space="preserve">3.3. Önállóan </t>
    </r>
    <r>
      <rPr>
        <b/>
        <u/>
        <sz val="12"/>
        <color theme="1"/>
        <rFont val="Calibri"/>
        <family val="2"/>
        <charset val="238"/>
      </rPr>
      <t>nem</t>
    </r>
    <r>
      <rPr>
        <sz val="12"/>
        <color theme="1"/>
        <rFont val="Calibri"/>
        <family val="2"/>
        <charset val="238"/>
      </rPr>
      <t xml:space="preserve"> támogatható, válaszható tevékenységek e)   részvétel hazai és nemzetközi rendezvényeken</t>
    </r>
  </si>
  <si>
    <r>
      <t xml:space="preserve">3.3. Önállóan </t>
    </r>
    <r>
      <rPr>
        <b/>
        <u/>
        <sz val="12"/>
        <color theme="1"/>
        <rFont val="Calibri"/>
        <family val="2"/>
        <charset val="238"/>
      </rPr>
      <t>nem</t>
    </r>
    <r>
      <rPr>
        <sz val="12"/>
        <color theme="1"/>
        <rFont val="Calibri"/>
        <family val="2"/>
        <charset val="238"/>
      </rPr>
      <t xml:space="preserve"> támogatható, válaszható tevékenységek f)   a célcsoportok részére[2] nyújtott tudásmegosztást szolgáló tevékenységek, mentorálás, képzés, tanácsadás, szakértői szolgáltatás nyújtása</t>
    </r>
  </si>
  <si>
    <r>
      <t xml:space="preserve">3.3. Önállóan </t>
    </r>
    <r>
      <rPr>
        <b/>
        <sz val="12"/>
        <color theme="1"/>
        <rFont val="Calibri"/>
        <family val="2"/>
        <charset val="238"/>
      </rPr>
      <t>nem</t>
    </r>
    <r>
      <rPr>
        <sz val="12"/>
        <color theme="1"/>
        <rFont val="Calibri"/>
        <family val="2"/>
        <charset val="238"/>
      </rPr>
      <t xml:space="preserve"> támogatható, válaszható tevékenységek g)   nemzetközi szakmai szervezetek tagdíjának finanszírozása</t>
    </r>
  </si>
  <si>
    <r>
      <t xml:space="preserve">AZ ELSZÁMOLÁSRA VONATKOZÓ SZABÁLYOK tábla </t>
    </r>
    <r>
      <rPr>
        <i/>
        <sz val="12"/>
        <color theme="1"/>
        <rFont val="Calibri"/>
        <family val="2"/>
        <charset val="238"/>
      </rPr>
      <t>"Tény arány-%</t>
    </r>
    <r>
      <rPr>
        <sz val="12"/>
        <color theme="1"/>
        <rFont val="Calibri"/>
        <family val="2"/>
        <charset val="238"/>
      </rPr>
      <t xml:space="preserve">" oszlopa  </t>
    </r>
    <r>
      <rPr>
        <b/>
        <sz val="12"/>
        <color rgb="FFFF0000"/>
        <rFont val="Calibri"/>
        <family val="2"/>
        <charset val="238"/>
      </rPr>
      <t>PIROS</t>
    </r>
    <r>
      <rPr>
        <sz val="12"/>
        <color theme="1"/>
        <rFont val="Calibri"/>
        <family val="2"/>
        <charset val="238"/>
      </rPr>
      <t>, ha a KÖLTSÉG FŐKATEGÓRIA összeköltsége meghaladja az előírt maximumot és/vagy a speciális feltételt.</t>
    </r>
  </si>
  <si>
    <r>
      <t>VI. TUDÁSMEGOSZTÁST SZOLGÁLÓ TEVÉKENYSÉGEK, KÉPZÉS, MENTORÁLÁS, SZAKÉRTŐI SZOLGÁLTATÁS "D" oszlop értéke</t>
    </r>
    <r>
      <rPr>
        <i/>
        <sz val="12"/>
        <color theme="1"/>
        <rFont val="Calibri"/>
        <family val="2"/>
        <charset val="238"/>
      </rPr>
      <t xml:space="preserve"> </t>
    </r>
    <r>
      <rPr>
        <b/>
        <sz val="12"/>
        <color rgb="FFFF0000"/>
        <rFont val="Calibri"/>
        <family val="2"/>
        <charset val="238"/>
      </rPr>
      <t>PIROS</t>
    </r>
    <r>
      <rPr>
        <i/>
        <sz val="12"/>
        <color theme="1"/>
        <rFont val="Calibri"/>
        <family val="2"/>
        <charset val="238"/>
      </rPr>
      <t xml:space="preserve">, </t>
    </r>
    <r>
      <rPr>
        <sz val="12"/>
        <color theme="1"/>
        <rFont val="Calibri"/>
        <family val="2"/>
        <charset val="238"/>
      </rPr>
      <t xml:space="preserve">a szolgáltatás óradíja nagyobb, mint Tájékoztatóban írt maximum.
</t>
    </r>
  </si>
  <si>
    <r>
      <t xml:space="preserve">A VII.  BERUHÁZÁSI KÖLTSÉGEK
7.1. Informatikai eszközök beszerzések "D" oszlop értéke  </t>
    </r>
    <r>
      <rPr>
        <b/>
        <sz val="12"/>
        <color rgb="FFFF0000"/>
        <rFont val="Calibri"/>
        <family val="2"/>
        <charset val="238"/>
      </rPr>
      <t>PIROS</t>
    </r>
    <r>
      <rPr>
        <sz val="12"/>
        <color theme="1"/>
        <rFont val="Calibri"/>
        <family val="2"/>
        <charset val="238"/>
      </rPr>
      <t xml:space="preserve">, ha az adott eszköz egységára meghaladja az előírt maximumot (Lsd. Elszámolható fajlagos költségek fül) - </t>
    </r>
    <r>
      <rPr>
        <b/>
        <i/>
        <sz val="12"/>
        <color theme="1"/>
        <rFont val="Calibri"/>
        <family val="2"/>
        <charset val="238"/>
      </rPr>
      <t>csak a felső kategória vonatkozásában (!!!)</t>
    </r>
  </si>
  <si>
    <r>
      <rPr>
        <i/>
        <sz val="12"/>
        <color theme="1"/>
        <rFont val="Calibri"/>
        <family val="2"/>
        <charset val="238"/>
      </rPr>
      <t xml:space="preserve">AZ ELSZÁMOLÁSRA VONATKOZÓ SZABÁLYOK - Tény arány-% cella </t>
    </r>
    <r>
      <rPr>
        <sz val="12"/>
        <color theme="1"/>
        <rFont val="Calibri"/>
        <family val="2"/>
        <charset val="238"/>
      </rPr>
      <t xml:space="preserve"> </t>
    </r>
    <r>
      <rPr>
        <b/>
        <sz val="12"/>
        <color rgb="FFFF0000"/>
        <rFont val="Calibri"/>
        <family val="2"/>
        <charset val="238"/>
      </rPr>
      <t>PIROS</t>
    </r>
    <r>
      <rPr>
        <sz val="12"/>
        <color theme="1"/>
        <rFont val="Calibri"/>
        <family val="2"/>
        <charset val="238"/>
      </rPr>
      <t>, ha az Önállóan támogatható és az Önállóan nem támogatható a)-b) tevékenységek összes költsége nem éri el a teljes projektköltség min. 60%-át.</t>
    </r>
  </si>
  <si>
    <r>
      <t xml:space="preserve">3.3. Önállóan </t>
    </r>
    <r>
      <rPr>
        <b/>
        <u/>
        <sz val="12"/>
        <color theme="1"/>
        <rFont val="Calibri"/>
        <family val="2"/>
        <charset val="238"/>
      </rPr>
      <t>nem</t>
    </r>
    <r>
      <rPr>
        <sz val="12"/>
        <color theme="1"/>
        <rFont val="Calibri"/>
        <family val="2"/>
        <charset val="238"/>
      </rPr>
      <t xml:space="preserve"> támogatható, válaszható tevékenységek g)   nemzetközi szakmai szervezetek tagdíjának finanszírozása</t>
    </r>
  </si>
  <si>
    <t>Mennyiség (egység [db/hónap/óra])</t>
  </si>
  <si>
    <t>Max. 7.500 Ft / fő</t>
  </si>
  <si>
    <t>Max. 15.000 Ft / fő</t>
  </si>
  <si>
    <t>Szünetmentes tápegység - UPS</t>
  </si>
  <si>
    <t>OPCIONÁLIS INDIKÁTOROK</t>
  </si>
  <si>
    <t>KÖTELEZŐ INDIKÁTOROK</t>
  </si>
  <si>
    <t>A oszlop - TEVEKÉNYSÉGEK BESOROLÁSA</t>
  </si>
  <si>
    <t>Összes személyi költség</t>
  </si>
  <si>
    <t>KÖLTSÉG FŐKATEGÓRIA</t>
  </si>
  <si>
    <t>TÁMOGATÁST IGÉNYLŐ NEVE:</t>
  </si>
  <si>
    <t>…</t>
  </si>
  <si>
    <r>
      <t xml:space="preserve">3.3. Önállóan </t>
    </r>
    <r>
      <rPr>
        <b/>
        <u/>
        <sz val="12"/>
        <color theme="1"/>
        <rFont val="Calibri"/>
        <family val="2"/>
      </rPr>
      <t>nem</t>
    </r>
    <r>
      <rPr>
        <sz val="12"/>
        <color theme="1"/>
        <rFont val="Calibri"/>
        <family val="2"/>
      </rPr>
      <t xml:space="preserve"> támogatható, válaszható tevékenységek a) közvetlen szakmai információátadás a célcsoportok részére</t>
    </r>
  </si>
  <si>
    <r>
      <t xml:space="preserve">3.3. Önállóan </t>
    </r>
    <r>
      <rPr>
        <b/>
        <u/>
        <sz val="12"/>
        <color theme="1"/>
        <rFont val="Calibri"/>
        <family val="2"/>
      </rPr>
      <t>nem</t>
    </r>
    <r>
      <rPr>
        <sz val="12"/>
        <color theme="1"/>
        <rFont val="Calibri"/>
        <family val="2"/>
      </rPr>
      <t xml:space="preserve"> támogatható, válaszható tevékenységek b) szemléletformáló kampányok megvalósítása</t>
    </r>
  </si>
  <si>
    <t xml:space="preserve">Százalékos átalány alapú közvetett költségek, melyek kapcsolódnak a szakmai program megvalósításához, mindezek lehetnek  </t>
  </si>
  <si>
    <t>év. hónap. nap</t>
  </si>
  <si>
    <t>Százalékos átalány alapú közvetett költségek, amelyek kapcsolódnak a szakmai program megvalósításához</t>
  </si>
  <si>
    <t>VIII. SZÁZALÉKOS ÁTALÁNY ALAPÚ KÖZVETETT KÖLTSÉGEK, AMELYEK KAPCSOLÓDNAK A SZAKMAI PROGRAM MEGVALÓSÍTÁSÁHOZ</t>
  </si>
  <si>
    <t>Reprezentációs adó</t>
  </si>
  <si>
    <r>
      <t xml:space="preserve">Önerő NETTÓ összege </t>
    </r>
    <r>
      <rPr>
        <i/>
        <sz val="12"/>
        <color theme="1"/>
        <rFont val="Calibri"/>
        <family val="2"/>
      </rPr>
      <t>(reprezentációs adóval növelt)</t>
    </r>
  </si>
  <si>
    <t>SZJA - 15%</t>
  </si>
  <si>
    <t xml:space="preserve">SZOCHO - 13% </t>
  </si>
  <si>
    <r>
      <t>REPREZENTÁCIÓS ADÓ</t>
    </r>
    <r>
      <rPr>
        <sz val="14"/>
        <color theme="1"/>
        <rFont val="Calibri"/>
        <family val="2"/>
        <charset val="238"/>
      </rPr>
      <t xml:space="preserve"> - </t>
    </r>
    <r>
      <rPr>
        <i/>
        <sz val="14"/>
        <color theme="1"/>
        <rFont val="Calibri"/>
        <family val="2"/>
      </rPr>
      <t>az adóalap a nettő költésg 118%-a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</si>
</sst>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32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name val="Aptos Narrow"/>
      <family val="2"/>
      <charset val="238"/>
      <scheme val="minor"/>
    </font>
    <font>
      <u/>
      <sz val="12"/>
      <color theme="10"/>
      <name val="Aptos Narrow"/>
      <family val="2"/>
      <charset val="238"/>
      <scheme val="minor"/>
    </font>
    <font>
      <b/>
      <u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u/>
      <sz val="12"/>
      <color theme="1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4"/>
      <color theme="1"/>
      <name val="Calibri"/>
      <family val="2"/>
    </font>
    <font>
      <sz val="14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FB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58">
    <xf numFmtId="0" fontId="0" fillId="0" borderId="0" xfId="0"/>
    <xf numFmtId="0" fontId="5" fillId="2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/>
    <xf numFmtId="164" fontId="4" fillId="0" borderId="1" xfId="1" applyNumberFormat="1" applyFont="1" applyBorder="1"/>
    <xf numFmtId="164" fontId="8" fillId="4" borderId="1" xfId="0" applyNumberFormat="1" applyFont="1" applyFill="1" applyBorder="1"/>
    <xf numFmtId="164" fontId="8" fillId="6" borderId="1" xfId="0" applyNumberFormat="1" applyFont="1" applyFill="1" applyBorder="1"/>
    <xf numFmtId="0" fontId="8" fillId="4" borderId="1" xfId="0" applyFont="1" applyFill="1" applyBorder="1" applyAlignment="1">
      <alignment horizontal="center"/>
    </xf>
    <xf numFmtId="0" fontId="8" fillId="4" borderId="1" xfId="1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8" borderId="1" xfId="1" applyNumberFormat="1" applyFont="1" applyFill="1" applyBorder="1"/>
    <xf numFmtId="164" fontId="9" fillId="7" borderId="1" xfId="0" applyNumberFormat="1" applyFont="1" applyFill="1" applyBorder="1"/>
    <xf numFmtId="0" fontId="0" fillId="0" borderId="0" xfId="0" applyAlignment="1">
      <alignment horizontal="left"/>
    </xf>
    <xf numFmtId="164" fontId="4" fillId="0" borderId="1" xfId="1" applyNumberFormat="1" applyFont="1" applyBorder="1" applyAlignment="1"/>
    <xf numFmtId="0" fontId="4" fillId="0" borderId="0" xfId="0" applyFont="1"/>
    <xf numFmtId="0" fontId="5" fillId="3" borderId="3" xfId="0" applyFont="1" applyFill="1" applyBorder="1"/>
    <xf numFmtId="0" fontId="7" fillId="4" borderId="3" xfId="0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164" fontId="8" fillId="4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horizontal="justify" vertical="center"/>
    </xf>
    <xf numFmtId="0" fontId="26" fillId="0" borderId="0" xfId="3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6" fontId="13" fillId="0" borderId="22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6" fontId="13" fillId="0" borderId="24" xfId="0" applyNumberFormat="1" applyFont="1" applyBorder="1" applyAlignment="1">
      <alignment horizontal="center" vertical="center"/>
    </xf>
    <xf numFmtId="6" fontId="13" fillId="0" borderId="25" xfId="0" applyNumberFormat="1" applyFont="1" applyBorder="1" applyAlignment="1">
      <alignment horizontal="center" vertical="center"/>
    </xf>
    <xf numFmtId="6" fontId="13" fillId="0" borderId="2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wrapText="1"/>
    </xf>
    <xf numFmtId="0" fontId="20" fillId="0" borderId="18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0" fontId="20" fillId="0" borderId="28" xfId="0" applyFont="1" applyBorder="1" applyAlignment="1">
      <alignment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0" fontId="19" fillId="0" borderId="26" xfId="0" applyFont="1" applyBorder="1" applyAlignment="1">
      <alignment wrapText="1"/>
    </xf>
    <xf numFmtId="0" fontId="20" fillId="0" borderId="34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4" fillId="0" borderId="8" xfId="0" applyFont="1" applyBorder="1"/>
    <xf numFmtId="0" fontId="5" fillId="11" borderId="1" xfId="0" applyFont="1" applyFill="1" applyBorder="1"/>
    <xf numFmtId="0" fontId="4" fillId="0" borderId="0" xfId="1" applyNumberFormat="1" applyFont="1" applyFill="1" applyBorder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4" fontId="4" fillId="0" borderId="28" xfId="1" applyNumberFormat="1" applyFont="1" applyBorder="1"/>
    <xf numFmtId="164" fontId="4" fillId="0" borderId="25" xfId="1" applyNumberFormat="1" applyFont="1" applyBorder="1"/>
    <xf numFmtId="164" fontId="8" fillId="4" borderId="28" xfId="0" applyNumberFormat="1" applyFont="1" applyFill="1" applyBorder="1" applyAlignment="1">
      <alignment horizontal="center"/>
    </xf>
    <xf numFmtId="164" fontId="9" fillId="7" borderId="25" xfId="0" applyNumberFormat="1" applyFont="1" applyFill="1" applyBorder="1" applyAlignment="1">
      <alignment horizontal="center"/>
    </xf>
    <xf numFmtId="164" fontId="8" fillId="4" borderId="29" xfId="0" applyNumberFormat="1" applyFont="1" applyFill="1" applyBorder="1" applyAlignment="1">
      <alignment horizontal="center"/>
    </xf>
    <xf numFmtId="164" fontId="8" fillId="4" borderId="23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164" fontId="9" fillId="7" borderId="26" xfId="0" applyNumberFormat="1" applyFont="1" applyFill="1" applyBorder="1" applyAlignment="1">
      <alignment horizontal="center"/>
    </xf>
    <xf numFmtId="0" fontId="5" fillId="11" borderId="37" xfId="0" applyFont="1" applyFill="1" applyBorder="1"/>
    <xf numFmtId="0" fontId="7" fillId="4" borderId="38" xfId="0" applyFont="1" applyFill="1" applyBorder="1" applyAlignment="1">
      <alignment horizontal="right" vertical="center" indent="1"/>
    </xf>
    <xf numFmtId="0" fontId="5" fillId="11" borderId="28" xfId="0" applyFont="1" applyFill="1" applyBorder="1"/>
    <xf numFmtId="0" fontId="5" fillId="11" borderId="25" xfId="0" applyFont="1" applyFill="1" applyBorder="1"/>
    <xf numFmtId="164" fontId="8" fillId="6" borderId="28" xfId="0" applyNumberFormat="1" applyFont="1" applyFill="1" applyBorder="1"/>
    <xf numFmtId="164" fontId="8" fillId="6" borderId="25" xfId="0" applyNumberFormat="1" applyFont="1" applyFill="1" applyBorder="1"/>
    <xf numFmtId="164" fontId="8" fillId="4" borderId="29" xfId="0" applyNumberFormat="1" applyFont="1" applyFill="1" applyBorder="1"/>
    <xf numFmtId="164" fontId="8" fillId="4" borderId="23" xfId="0" applyNumberFormat="1" applyFont="1" applyFill="1" applyBorder="1"/>
    <xf numFmtId="164" fontId="9" fillId="7" borderId="26" xfId="0" applyNumberFormat="1" applyFont="1" applyFill="1" applyBorder="1"/>
    <xf numFmtId="0" fontId="17" fillId="11" borderId="27" xfId="0" applyFont="1" applyFill="1" applyBorder="1" applyAlignment="1">
      <alignment horizontal="center"/>
    </xf>
    <xf numFmtId="0" fontId="17" fillId="11" borderId="18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4" fillId="0" borderId="28" xfId="0" applyFont="1" applyBorder="1" applyAlignment="1">
      <alignment horizontal="left" wrapText="1" indent="2"/>
    </xf>
    <xf numFmtId="164" fontId="5" fillId="0" borderId="25" xfId="0" applyNumberFormat="1" applyFont="1" applyBorder="1" applyAlignment="1">
      <alignment vertical="center"/>
    </xf>
    <xf numFmtId="0" fontId="4" fillId="0" borderId="29" xfId="0" applyFont="1" applyBorder="1" applyAlignment="1">
      <alignment horizontal="left" wrapText="1" indent="2"/>
    </xf>
    <xf numFmtId="164" fontId="4" fillId="0" borderId="23" xfId="1" applyNumberFormat="1" applyFont="1" applyBorder="1" applyAlignment="1">
      <alignment horizontal="left" vertical="center"/>
    </xf>
    <xf numFmtId="164" fontId="5" fillId="0" borderId="26" xfId="0" applyNumberFormat="1" applyFont="1" applyBorder="1" applyAlignment="1">
      <alignment vertical="center"/>
    </xf>
    <xf numFmtId="164" fontId="5" fillId="0" borderId="33" xfId="0" applyNumberFormat="1" applyFont="1" applyBorder="1"/>
    <xf numFmtId="0" fontId="17" fillId="11" borderId="24" xfId="0" applyFont="1" applyFill="1" applyBorder="1"/>
    <xf numFmtId="0" fontId="4" fillId="0" borderId="28" xfId="0" applyFont="1" applyBorder="1" applyAlignment="1">
      <alignment horizontal="left" vertical="center" wrapText="1"/>
    </xf>
    <xf numFmtId="164" fontId="4" fillId="0" borderId="25" xfId="0" applyNumberFormat="1" applyFont="1" applyBorder="1" applyAlignment="1">
      <alignment horizontal="center"/>
    </xf>
    <xf numFmtId="0" fontId="4" fillId="0" borderId="29" xfId="0" applyFont="1" applyBorder="1" applyAlignment="1">
      <alignment horizontal="left" vertical="center" wrapText="1"/>
    </xf>
    <xf numFmtId="164" fontId="4" fillId="0" borderId="26" xfId="0" applyNumberFormat="1" applyFont="1" applyBorder="1" applyAlignment="1">
      <alignment horizontal="center"/>
    </xf>
    <xf numFmtId="164" fontId="4" fillId="0" borderId="25" xfId="1" applyNumberFormat="1" applyFont="1" applyFill="1" applyBorder="1"/>
    <xf numFmtId="9" fontId="4" fillId="0" borderId="26" xfId="2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28" xfId="0" applyFont="1" applyBorder="1" applyAlignment="1">
      <alignment horizontal="left" vertical="center"/>
    </xf>
    <xf numFmtId="9" fontId="4" fillId="0" borderId="25" xfId="2" applyFont="1" applyBorder="1" applyAlignment="1">
      <alignment horizontal="center" vertical="center"/>
    </xf>
    <xf numFmtId="10" fontId="4" fillId="0" borderId="25" xfId="2" applyNumberFormat="1" applyFont="1" applyBorder="1" applyAlignment="1">
      <alignment horizontal="center" vertical="center"/>
    </xf>
    <xf numFmtId="164" fontId="8" fillId="6" borderId="25" xfId="0" applyNumberFormat="1" applyFont="1" applyFill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0" fontId="17" fillId="11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8" borderId="37" xfId="0" applyFont="1" applyFill="1" applyBorder="1" applyAlignment="1">
      <alignment horizontal="left" vertical="center"/>
    </xf>
    <xf numFmtId="0" fontId="7" fillId="4" borderId="37" xfId="0" applyFont="1" applyFill="1" applyBorder="1" applyAlignment="1">
      <alignment horizontal="left" vertical="center"/>
    </xf>
    <xf numFmtId="0" fontId="10" fillId="5" borderId="37" xfId="0" applyFont="1" applyFill="1" applyBorder="1" applyAlignment="1">
      <alignment horizontal="left" vertical="center"/>
    </xf>
    <xf numFmtId="0" fontId="11" fillId="6" borderId="37" xfId="0" applyFont="1" applyFill="1" applyBorder="1" applyAlignment="1">
      <alignment horizontal="left" vertical="center"/>
    </xf>
    <xf numFmtId="0" fontId="9" fillId="7" borderId="38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164" fontId="8" fillId="6" borderId="37" xfId="0" applyNumberFormat="1" applyFont="1" applyFill="1" applyBorder="1" applyAlignment="1">
      <alignment horizontal="center"/>
    </xf>
    <xf numFmtId="164" fontId="8" fillId="6" borderId="38" xfId="0" applyNumberFormat="1" applyFont="1" applyFill="1" applyBorder="1" applyAlignment="1">
      <alignment horizontal="center"/>
    </xf>
    <xf numFmtId="0" fontId="5" fillId="2" borderId="28" xfId="0" applyFont="1" applyFill="1" applyBorder="1"/>
    <xf numFmtId="0" fontId="5" fillId="2" borderId="25" xfId="0" applyFont="1" applyFill="1" applyBorder="1"/>
    <xf numFmtId="0" fontId="5" fillId="3" borderId="28" xfId="0" applyFont="1" applyFill="1" applyBorder="1"/>
    <xf numFmtId="0" fontId="4" fillId="3" borderId="25" xfId="0" applyFont="1" applyFill="1" applyBorder="1"/>
    <xf numFmtId="0" fontId="3" fillId="0" borderId="28" xfId="0" applyFont="1" applyBorder="1" applyAlignment="1">
      <alignment horizontal="left" vertical="center" indent="1"/>
    </xf>
    <xf numFmtId="0" fontId="7" fillId="4" borderId="28" xfId="0" applyFont="1" applyFill="1" applyBorder="1" applyAlignment="1">
      <alignment horizontal="right" vertical="center" indent="1"/>
    </xf>
    <xf numFmtId="164" fontId="8" fillId="4" borderId="25" xfId="0" applyNumberFormat="1" applyFont="1" applyFill="1" applyBorder="1"/>
    <xf numFmtId="0" fontId="3" fillId="0" borderId="28" xfId="0" applyFont="1" applyBorder="1" applyAlignment="1">
      <alignment horizontal="left" vertical="center" wrapText="1" indent="1"/>
    </xf>
    <xf numFmtId="0" fontId="5" fillId="3" borderId="25" xfId="0" applyFont="1" applyFill="1" applyBorder="1"/>
    <xf numFmtId="0" fontId="5" fillId="2" borderId="28" xfId="0" applyFont="1" applyFill="1" applyBorder="1" applyAlignment="1">
      <alignment wrapText="1"/>
    </xf>
    <xf numFmtId="0" fontId="6" fillId="5" borderId="29" xfId="0" applyFont="1" applyFill="1" applyBorder="1" applyAlignment="1">
      <alignment horizontal="center" vertical="center"/>
    </xf>
    <xf numFmtId="164" fontId="8" fillId="6" borderId="23" xfId="0" applyNumberFormat="1" applyFont="1" applyFill="1" applyBorder="1"/>
    <xf numFmtId="164" fontId="9" fillId="9" borderId="23" xfId="0" applyNumberFormat="1" applyFont="1" applyFill="1" applyBorder="1"/>
    <xf numFmtId="164" fontId="9" fillId="10" borderId="23" xfId="0" applyNumberFormat="1" applyFont="1" applyFill="1" applyBorder="1"/>
    <xf numFmtId="164" fontId="9" fillId="5" borderId="26" xfId="0" applyNumberFormat="1" applyFont="1" applyFill="1" applyBorder="1"/>
    <xf numFmtId="164" fontId="8" fillId="6" borderId="41" xfId="0" applyNumberFormat="1" applyFont="1" applyFill="1" applyBorder="1" applyAlignment="1">
      <alignment horizontal="center"/>
    </xf>
    <xf numFmtId="0" fontId="7" fillId="4" borderId="29" xfId="0" applyFont="1" applyFill="1" applyBorder="1" applyAlignment="1">
      <alignment horizontal="right" vertical="center" indent="1"/>
    </xf>
    <xf numFmtId="0" fontId="8" fillId="4" borderId="23" xfId="0" applyFont="1" applyFill="1" applyBorder="1" applyAlignment="1">
      <alignment horizontal="center"/>
    </xf>
    <xf numFmtId="164" fontId="9" fillId="7" borderId="23" xfId="0" applyNumberFormat="1" applyFont="1" applyFill="1" applyBorder="1"/>
    <xf numFmtId="164" fontId="8" fillId="4" borderId="26" xfId="0" applyNumberFormat="1" applyFont="1" applyFill="1" applyBorder="1"/>
    <xf numFmtId="9" fontId="5" fillId="0" borderId="25" xfId="2" applyFont="1" applyBorder="1" applyAlignment="1">
      <alignment horizontal="center"/>
    </xf>
    <xf numFmtId="0" fontId="4" fillId="0" borderId="28" xfId="0" applyFont="1" applyBorder="1"/>
    <xf numFmtId="10" fontId="4" fillId="0" borderId="25" xfId="2" applyNumberFormat="1" applyFont="1" applyBorder="1" applyAlignment="1">
      <alignment horizontal="center"/>
    </xf>
    <xf numFmtId="0" fontId="4" fillId="0" borderId="29" xfId="0" applyFont="1" applyBorder="1"/>
    <xf numFmtId="164" fontId="4" fillId="0" borderId="23" xfId="0" applyNumberFormat="1" applyFont="1" applyBorder="1" applyAlignment="1">
      <alignment horizontal="center"/>
    </xf>
    <xf numFmtId="10" fontId="4" fillId="0" borderId="26" xfId="2" applyNumberFormat="1" applyFont="1" applyBorder="1" applyAlignment="1">
      <alignment horizontal="center"/>
    </xf>
    <xf numFmtId="0" fontId="5" fillId="4" borderId="36" xfId="0" applyFont="1" applyFill="1" applyBorder="1" applyAlignment="1">
      <alignment horizontal="left" vertical="center"/>
    </xf>
    <xf numFmtId="164" fontId="4" fillId="2" borderId="1" xfId="1" applyNumberFormat="1" applyFont="1" applyFill="1" applyBorder="1"/>
    <xf numFmtId="0" fontId="4" fillId="2" borderId="1" xfId="1" applyNumberFormat="1" applyFont="1" applyFill="1" applyBorder="1" applyAlignment="1">
      <alignment horizontal="center"/>
    </xf>
    <xf numFmtId="164" fontId="8" fillId="2" borderId="1" xfId="0" applyNumberFormat="1" applyFont="1" applyFill="1" applyBorder="1"/>
    <xf numFmtId="164" fontId="4" fillId="2" borderId="25" xfId="1" applyNumberFormat="1" applyFont="1" applyFill="1" applyBorder="1"/>
    <xf numFmtId="0" fontId="5" fillId="2" borderId="41" xfId="0" applyFont="1" applyFill="1" applyBorder="1" applyAlignment="1">
      <alignment horizontal="center"/>
    </xf>
    <xf numFmtId="164" fontId="8" fillId="4" borderId="35" xfId="0" applyNumberFormat="1" applyFont="1" applyFill="1" applyBorder="1"/>
    <xf numFmtId="164" fontId="8" fillId="4" borderId="0" xfId="0" applyNumberFormat="1" applyFont="1" applyFill="1"/>
    <xf numFmtId="164" fontId="8" fillId="4" borderId="39" xfId="0" applyNumberFormat="1" applyFont="1" applyFill="1" applyBorder="1"/>
    <xf numFmtId="164" fontId="8" fillId="4" borderId="5" xfId="0" applyNumberFormat="1" applyFont="1" applyFill="1" applyBorder="1"/>
    <xf numFmtId="164" fontId="8" fillId="4" borderId="42" xfId="0" applyNumberFormat="1" applyFont="1" applyFill="1" applyBorder="1"/>
    <xf numFmtId="0" fontId="4" fillId="0" borderId="28" xfId="0" applyFont="1" applyBorder="1" applyAlignment="1">
      <alignment horizontal="left" wrapText="1" indent="1"/>
    </xf>
    <xf numFmtId="0" fontId="4" fillId="0" borderId="29" xfId="0" applyFont="1" applyBorder="1" applyAlignment="1">
      <alignment horizontal="left" wrapText="1" indent="1"/>
    </xf>
    <xf numFmtId="0" fontId="5" fillId="4" borderId="16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4" borderId="43" xfId="0" applyFont="1" applyFill="1" applyBorder="1" applyAlignment="1">
      <alignment horizontal="right" vertical="center" indent="1"/>
    </xf>
    <xf numFmtId="0" fontId="5" fillId="12" borderId="31" xfId="0" applyFont="1" applyFill="1" applyBorder="1" applyAlignment="1">
      <alignment horizontal="center" vertical="center"/>
    </xf>
    <xf numFmtId="0" fontId="5" fillId="12" borderId="32" xfId="0" applyFont="1" applyFill="1" applyBorder="1" applyAlignment="1">
      <alignment horizontal="center" vertical="center"/>
    </xf>
    <xf numFmtId="164" fontId="5" fillId="12" borderId="32" xfId="0" applyNumberFormat="1" applyFont="1" applyFill="1" applyBorder="1" applyAlignment="1">
      <alignment horizontal="center" vertical="center"/>
    </xf>
    <xf numFmtId="164" fontId="5" fillId="12" borderId="33" xfId="0" applyNumberFormat="1" applyFont="1" applyFill="1" applyBorder="1" applyAlignment="1">
      <alignment horizontal="center" vertical="center"/>
    </xf>
    <xf numFmtId="0" fontId="5" fillId="13" borderId="28" xfId="0" applyFont="1" applyFill="1" applyBorder="1"/>
    <xf numFmtId="0" fontId="5" fillId="13" borderId="29" xfId="0" applyFont="1" applyFill="1" applyBorder="1"/>
    <xf numFmtId="0" fontId="19" fillId="0" borderId="37" xfId="0" applyFont="1" applyBorder="1" applyAlignment="1">
      <alignment wrapText="1"/>
    </xf>
    <xf numFmtId="0" fontId="19" fillId="0" borderId="38" xfId="0" applyFont="1" applyBorder="1" applyAlignment="1">
      <alignment wrapText="1"/>
    </xf>
    <xf numFmtId="0" fontId="19" fillId="0" borderId="41" xfId="0" applyFont="1" applyBorder="1" applyAlignment="1">
      <alignment wrapText="1"/>
    </xf>
    <xf numFmtId="0" fontId="27" fillId="11" borderId="9" xfId="0" applyFont="1" applyFill="1" applyBorder="1" applyAlignment="1">
      <alignment horizontal="center"/>
    </xf>
    <xf numFmtId="0" fontId="4" fillId="13" borderId="1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20" fillId="8" borderId="27" xfId="0" applyFont="1" applyFill="1" applyBorder="1" applyAlignment="1" applyProtection="1">
      <alignment vertical="center"/>
      <protection locked="0"/>
    </xf>
    <xf numFmtId="0" fontId="20" fillId="8" borderId="28" xfId="0" applyFont="1" applyFill="1" applyBorder="1" applyAlignment="1" applyProtection="1">
      <alignment vertical="center"/>
      <protection locked="0"/>
    </xf>
    <xf numFmtId="164" fontId="4" fillId="8" borderId="1" xfId="1" applyNumberFormat="1" applyFont="1" applyFill="1" applyBorder="1" applyProtection="1">
      <protection locked="0"/>
    </xf>
    <xf numFmtId="0" fontId="4" fillId="8" borderId="1" xfId="1" applyNumberFormat="1" applyFont="1" applyFill="1" applyBorder="1" applyAlignment="1" applyProtection="1">
      <alignment horizontal="center"/>
      <protection locked="0"/>
    </xf>
    <xf numFmtId="164" fontId="4" fillId="8" borderId="25" xfId="1" applyNumberFormat="1" applyFont="1" applyFill="1" applyBorder="1" applyProtection="1">
      <protection locked="0"/>
    </xf>
    <xf numFmtId="0" fontId="4" fillId="8" borderId="37" xfId="1" applyNumberFormat="1" applyFont="1" applyFill="1" applyBorder="1" applyAlignment="1" applyProtection="1">
      <alignment horizontal="left"/>
      <protection locked="0"/>
    </xf>
    <xf numFmtId="0" fontId="4" fillId="8" borderId="38" xfId="1" applyNumberFormat="1" applyFont="1" applyFill="1" applyBorder="1" applyAlignment="1" applyProtection="1">
      <alignment horizontal="left"/>
      <protection locked="0"/>
    </xf>
    <xf numFmtId="164" fontId="8" fillId="8" borderId="37" xfId="1" applyNumberFormat="1" applyFont="1" applyFill="1" applyBorder="1" applyProtection="1">
      <protection locked="0"/>
    </xf>
    <xf numFmtId="0" fontId="4" fillId="8" borderId="36" xfId="1" applyNumberFormat="1" applyFont="1" applyFill="1" applyBorder="1" applyAlignment="1" applyProtection="1">
      <alignment horizontal="left"/>
      <protection locked="0"/>
    </xf>
    <xf numFmtId="14" fontId="8" fillId="8" borderId="3" xfId="0" applyNumberFormat="1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14" fontId="7" fillId="8" borderId="3" xfId="0" applyNumberFormat="1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left" vertical="center" indent="1"/>
      <protection locked="0"/>
    </xf>
    <xf numFmtId="0" fontId="7" fillId="8" borderId="28" xfId="0" applyFont="1" applyFill="1" applyBorder="1" applyAlignment="1" applyProtection="1">
      <alignment horizontal="left" vertical="center" indent="1"/>
      <protection locked="0"/>
    </xf>
    <xf numFmtId="0" fontId="4" fillId="8" borderId="37" xfId="0" applyFont="1" applyFill="1" applyBorder="1" applyAlignment="1" applyProtection="1">
      <alignment horizontal="left"/>
      <protection locked="0"/>
    </xf>
    <xf numFmtId="0" fontId="4" fillId="8" borderId="38" xfId="0" applyFont="1" applyFill="1" applyBorder="1" applyAlignment="1" applyProtection="1">
      <alignment horizontal="left"/>
      <protection locked="0"/>
    </xf>
    <xf numFmtId="0" fontId="20" fillId="4" borderId="45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/>
    </xf>
    <xf numFmtId="164" fontId="8" fillId="4" borderId="39" xfId="0" applyNumberFormat="1" applyFont="1" applyFill="1" applyBorder="1" applyAlignment="1">
      <alignment horizontal="center"/>
    </xf>
    <xf numFmtId="164" fontId="8" fillId="4" borderId="5" xfId="0" applyNumberFormat="1" applyFont="1" applyFill="1" applyBorder="1" applyAlignment="1">
      <alignment horizontal="center"/>
    </xf>
    <xf numFmtId="9" fontId="4" fillId="0" borderId="25" xfId="2" applyFont="1" applyBorder="1" applyAlignment="1">
      <alignment horizontal="center" vertical="center"/>
    </xf>
    <xf numFmtId="9" fontId="4" fillId="0" borderId="26" xfId="2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23" xfId="0" applyNumberFormat="1" applyFont="1" applyBorder="1" applyAlignment="1">
      <alignment horizontal="center" vertical="center"/>
    </xf>
    <xf numFmtId="0" fontId="4" fillId="4" borderId="3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39" xfId="0" applyFont="1" applyFill="1" applyBorder="1" applyAlignment="1">
      <alignment horizontal="center"/>
    </xf>
    <xf numFmtId="164" fontId="8" fillId="4" borderId="35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11" borderId="36" xfId="0" applyFont="1" applyFill="1" applyBorder="1" applyAlignment="1">
      <alignment horizontal="left" wrapText="1"/>
    </xf>
    <xf numFmtId="0" fontId="5" fillId="11" borderId="37" xfId="0" applyFont="1" applyFill="1" applyBorder="1" applyAlignment="1">
      <alignment horizontal="left" wrapText="1"/>
    </xf>
    <xf numFmtId="0" fontId="5" fillId="11" borderId="2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6" fontId="13" fillId="0" borderId="19" xfId="0" applyNumberFormat="1" applyFont="1" applyBorder="1" applyAlignment="1">
      <alignment horizontal="center" vertical="center"/>
    </xf>
    <xf numFmtId="6" fontId="13" fillId="0" borderId="21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6" fontId="13" fillId="0" borderId="22" xfId="0" applyNumberFormat="1" applyFont="1" applyBorder="1" applyAlignment="1">
      <alignment horizontal="center" vertical="center"/>
    </xf>
    <xf numFmtId="6" fontId="13" fillId="0" borderId="15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6" fontId="13" fillId="0" borderId="30" xfId="0" applyNumberFormat="1" applyFont="1" applyBorder="1" applyAlignment="1">
      <alignment horizontal="center" vertical="center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7" fillId="11" borderId="47" xfId="0" applyFont="1" applyFill="1" applyBorder="1" applyAlignment="1">
      <alignment horizontal="center"/>
    </xf>
    <xf numFmtId="0" fontId="17" fillId="11" borderId="40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center"/>
    </xf>
    <xf numFmtId="0" fontId="17" fillId="11" borderId="11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20" fillId="11" borderId="31" xfId="0" applyFont="1" applyFill="1" applyBorder="1" applyAlignment="1">
      <alignment horizontal="center" wrapText="1"/>
    </xf>
    <xf numFmtId="0" fontId="20" fillId="11" borderId="32" xfId="0" applyFont="1" applyFill="1" applyBorder="1" applyAlignment="1">
      <alignment horizontal="center" wrapText="1"/>
    </xf>
    <xf numFmtId="0" fontId="20" fillId="11" borderId="33" xfId="0" applyFont="1" applyFill="1" applyBorder="1" applyAlignment="1">
      <alignment horizontal="center" wrapText="1"/>
    </xf>
  </cellXfs>
  <cellStyles count="4">
    <cellStyle name="Hivatkozás" xfId="3" builtinId="8"/>
    <cellStyle name="Normál" xfId="0" builtinId="0"/>
    <cellStyle name="Pénznem" xfId="1" builtinId="4"/>
    <cellStyle name="Százalék" xfId="2" builtinId="5"/>
  </cellStyles>
  <dxfs count="4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FB5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K156"/>
  <sheetViews>
    <sheetView tabSelected="1" workbookViewId="0">
      <pane ySplit="2" topLeftCell="A3" activePane="bottomLeft" state="frozen"/>
      <selection pane="bottomLeft" activeCell="D34" sqref="D34"/>
    </sheetView>
  </sheetViews>
  <sheetFormatPr baseColWidth="10" defaultColWidth="11.33203125" defaultRowHeight="16" x14ac:dyDescent="0.2"/>
  <cols>
    <col min="1" max="1" width="37" style="18" customWidth="1"/>
    <col min="2" max="2" width="2.33203125" customWidth="1"/>
    <col min="3" max="3" width="84" customWidth="1"/>
    <col min="4" max="4" width="17.6640625" customWidth="1"/>
    <col min="5" max="5" width="23" customWidth="1"/>
    <col min="6" max="9" width="15.6640625" customWidth="1"/>
    <col min="10" max="10" width="28.33203125" customWidth="1"/>
    <col min="11" max="11" width="29" customWidth="1"/>
  </cols>
  <sheetData>
    <row r="1" spans="1:11" ht="24.75" customHeight="1" x14ac:dyDescent="0.2">
      <c r="A1" s="159" t="s">
        <v>275</v>
      </c>
      <c r="B1" s="205" t="s">
        <v>276</v>
      </c>
      <c r="C1" s="189" t="s">
        <v>276</v>
      </c>
      <c r="D1" s="224" t="s">
        <v>170</v>
      </c>
      <c r="E1" s="224"/>
      <c r="F1" s="224"/>
      <c r="G1" s="224"/>
      <c r="H1" s="224"/>
      <c r="I1" s="224"/>
      <c r="J1" s="224"/>
      <c r="K1" s="225"/>
    </row>
    <row r="2" spans="1:11" s="42" customFormat="1" ht="26" x14ac:dyDescent="0.2">
      <c r="A2" s="130" t="s">
        <v>169</v>
      </c>
      <c r="B2" s="206"/>
      <c r="C2" s="190" t="s">
        <v>276</v>
      </c>
      <c r="D2" s="33" t="s">
        <v>16</v>
      </c>
      <c r="E2" s="33" t="s">
        <v>117</v>
      </c>
      <c r="F2" s="34" t="s">
        <v>266</v>
      </c>
      <c r="G2" s="33" t="s">
        <v>17</v>
      </c>
      <c r="H2" s="33" t="s">
        <v>18</v>
      </c>
      <c r="I2" s="33" t="s">
        <v>30</v>
      </c>
      <c r="J2" s="33" t="s">
        <v>130</v>
      </c>
      <c r="K2" s="80" t="s">
        <v>128</v>
      </c>
    </row>
    <row r="3" spans="1:11" x14ac:dyDescent="0.2">
      <c r="A3" s="164" t="s">
        <v>127</v>
      </c>
      <c r="B3" s="206"/>
      <c r="C3" s="133" t="s">
        <v>135</v>
      </c>
      <c r="D3" s="1"/>
      <c r="E3" s="1"/>
      <c r="F3" s="1"/>
      <c r="G3" s="1"/>
      <c r="H3" s="1"/>
      <c r="I3" s="1"/>
      <c r="J3" s="1"/>
      <c r="K3" s="134"/>
    </row>
    <row r="4" spans="1:11" x14ac:dyDescent="0.2">
      <c r="A4" s="131"/>
      <c r="B4" s="206"/>
      <c r="C4" s="135" t="s">
        <v>154</v>
      </c>
      <c r="D4" s="3"/>
      <c r="E4" s="3"/>
      <c r="F4" s="10"/>
      <c r="G4" s="3"/>
      <c r="H4" s="3"/>
      <c r="I4" s="3"/>
      <c r="J4" s="3"/>
      <c r="K4" s="136"/>
    </row>
    <row r="5" spans="1:11" x14ac:dyDescent="0.2">
      <c r="A5" s="203" t="s">
        <v>125</v>
      </c>
      <c r="B5" s="206"/>
      <c r="C5" s="137" t="s">
        <v>136</v>
      </c>
      <c r="D5" s="191">
        <v>0</v>
      </c>
      <c r="E5" s="4">
        <f t="shared" ref="E5:E12" si="0">D5*0.27</f>
        <v>0</v>
      </c>
      <c r="F5" s="192">
        <v>0</v>
      </c>
      <c r="G5" s="4">
        <f t="shared" ref="G5:G12" si="1">D5*F5</f>
        <v>0</v>
      </c>
      <c r="H5" s="4">
        <f t="shared" ref="H5:H12" si="2">G5*0.27</f>
        <v>0</v>
      </c>
      <c r="I5" s="4">
        <f t="shared" ref="I5:I12" si="3">G5+H5</f>
        <v>0</v>
      </c>
      <c r="J5" s="6"/>
      <c r="K5" s="193"/>
    </row>
    <row r="6" spans="1:11" x14ac:dyDescent="0.2">
      <c r="A6" s="203" t="s">
        <v>125</v>
      </c>
      <c r="B6" s="206"/>
      <c r="C6" s="137" t="s">
        <v>126</v>
      </c>
      <c r="D6" s="191">
        <v>0</v>
      </c>
      <c r="E6" s="4">
        <f t="shared" si="0"/>
        <v>0</v>
      </c>
      <c r="F6" s="192">
        <v>0</v>
      </c>
      <c r="G6" s="4">
        <f t="shared" si="1"/>
        <v>0</v>
      </c>
      <c r="H6" s="4">
        <f t="shared" si="2"/>
        <v>0</v>
      </c>
      <c r="I6" s="4">
        <f t="shared" si="3"/>
        <v>0</v>
      </c>
      <c r="J6" s="6"/>
      <c r="K6" s="193"/>
    </row>
    <row r="7" spans="1:11" x14ac:dyDescent="0.2">
      <c r="A7" s="203" t="s">
        <v>125</v>
      </c>
      <c r="B7" s="206"/>
      <c r="C7" s="137" t="s">
        <v>212</v>
      </c>
      <c r="D7" s="191">
        <v>0</v>
      </c>
      <c r="E7" s="4">
        <f t="shared" si="0"/>
        <v>0</v>
      </c>
      <c r="F7" s="192">
        <v>0</v>
      </c>
      <c r="G7" s="4">
        <f t="shared" si="1"/>
        <v>0</v>
      </c>
      <c r="H7" s="4">
        <f t="shared" si="2"/>
        <v>0</v>
      </c>
      <c r="I7" s="4">
        <f t="shared" si="3"/>
        <v>0</v>
      </c>
      <c r="J7" s="6"/>
      <c r="K7" s="193"/>
    </row>
    <row r="8" spans="1:11" x14ac:dyDescent="0.2">
      <c r="A8" s="203" t="s">
        <v>125</v>
      </c>
      <c r="B8" s="206"/>
      <c r="C8" s="137" t="s">
        <v>138</v>
      </c>
      <c r="D8" s="191">
        <v>0</v>
      </c>
      <c r="E8" s="4">
        <f t="shared" si="0"/>
        <v>0</v>
      </c>
      <c r="F8" s="192">
        <v>0</v>
      </c>
      <c r="G8" s="4">
        <f t="shared" si="1"/>
        <v>0</v>
      </c>
      <c r="H8" s="4">
        <f t="shared" si="2"/>
        <v>0</v>
      </c>
      <c r="I8" s="4">
        <f t="shared" si="3"/>
        <v>0</v>
      </c>
      <c r="J8" s="6"/>
      <c r="K8" s="193"/>
    </row>
    <row r="9" spans="1:11" x14ac:dyDescent="0.2">
      <c r="A9" s="203" t="s">
        <v>125</v>
      </c>
      <c r="B9" s="206"/>
      <c r="C9" s="137" t="s">
        <v>140</v>
      </c>
      <c r="D9" s="6"/>
      <c r="E9" s="6"/>
      <c r="F9" s="6"/>
      <c r="G9" s="6"/>
      <c r="H9" s="6"/>
      <c r="I9" s="6"/>
      <c r="J9" s="4">
        <f>'SZEMÉLYI JELLEGŰ RÁFORDÍTÁSOK'!AA13</f>
        <v>0</v>
      </c>
      <c r="K9" s="193"/>
    </row>
    <row r="10" spans="1:11" x14ac:dyDescent="0.2">
      <c r="A10" s="203" t="s">
        <v>125</v>
      </c>
      <c r="B10" s="206"/>
      <c r="C10" s="137" t="s">
        <v>137</v>
      </c>
      <c r="D10" s="191">
        <v>0</v>
      </c>
      <c r="E10" s="4">
        <f t="shared" si="0"/>
        <v>0</v>
      </c>
      <c r="F10" s="192">
        <v>0</v>
      </c>
      <c r="G10" s="4">
        <f t="shared" si="1"/>
        <v>0</v>
      </c>
      <c r="H10" s="4">
        <f t="shared" si="2"/>
        <v>0</v>
      </c>
      <c r="I10" s="4">
        <f t="shared" si="3"/>
        <v>0</v>
      </c>
      <c r="J10" s="6"/>
      <c r="K10" s="193"/>
    </row>
    <row r="11" spans="1:11" x14ac:dyDescent="0.2">
      <c r="A11" s="203" t="s">
        <v>125</v>
      </c>
      <c r="B11" s="206"/>
      <c r="C11" s="137" t="s">
        <v>139</v>
      </c>
      <c r="D11" s="191">
        <v>0</v>
      </c>
      <c r="E11" s="4">
        <f t="shared" si="0"/>
        <v>0</v>
      </c>
      <c r="F11" s="192">
        <v>0</v>
      </c>
      <c r="G11" s="4">
        <f t="shared" si="1"/>
        <v>0</v>
      </c>
      <c r="H11" s="4">
        <f t="shared" si="2"/>
        <v>0</v>
      </c>
      <c r="I11" s="4">
        <f t="shared" si="3"/>
        <v>0</v>
      </c>
      <c r="J11" s="6"/>
      <c r="K11" s="193"/>
    </row>
    <row r="12" spans="1:11" x14ac:dyDescent="0.2">
      <c r="A12" s="203" t="s">
        <v>125</v>
      </c>
      <c r="B12" s="206"/>
      <c r="C12" s="137" t="s">
        <v>190</v>
      </c>
      <c r="D12" s="191">
        <v>0</v>
      </c>
      <c r="E12" s="4">
        <f t="shared" si="0"/>
        <v>0</v>
      </c>
      <c r="F12" s="192">
        <v>0</v>
      </c>
      <c r="G12" s="4">
        <f t="shared" si="1"/>
        <v>0</v>
      </c>
      <c r="H12" s="4">
        <f t="shared" si="2"/>
        <v>0</v>
      </c>
      <c r="I12" s="4">
        <f t="shared" si="3"/>
        <v>0</v>
      </c>
      <c r="J12" s="6"/>
      <c r="K12" s="193"/>
    </row>
    <row r="13" spans="1:11" ht="17" thickBot="1" x14ac:dyDescent="0.25">
      <c r="A13" s="204" t="s">
        <v>125</v>
      </c>
      <c r="B13" s="206"/>
      <c r="C13" s="137" t="s">
        <v>189</v>
      </c>
      <c r="D13" s="6"/>
      <c r="E13" s="6"/>
      <c r="F13" s="6"/>
      <c r="G13" s="4">
        <f>'CATERING KÖLTSÉGEK'!G20</f>
        <v>0</v>
      </c>
      <c r="H13" s="4">
        <f>G13*0.05</f>
        <v>0</v>
      </c>
      <c r="I13" s="4">
        <f t="shared" ref="I13" si="4">G13+H13</f>
        <v>0</v>
      </c>
      <c r="J13" s="6"/>
      <c r="K13" s="193"/>
    </row>
    <row r="14" spans="1:11" x14ac:dyDescent="0.2">
      <c r="A14" s="148"/>
      <c r="B14" s="206"/>
      <c r="C14" s="138" t="s">
        <v>24</v>
      </c>
      <c r="D14" s="6"/>
      <c r="E14" s="6"/>
      <c r="F14" s="7">
        <f>SUM(F5:F13)</f>
        <v>0</v>
      </c>
      <c r="G14" s="12">
        <f>SUM(G5:G13)</f>
        <v>0</v>
      </c>
      <c r="H14" s="5">
        <f>SUM(H5:H13)</f>
        <v>0</v>
      </c>
      <c r="I14" s="5">
        <f>SUM(I5:I13)</f>
        <v>0</v>
      </c>
      <c r="J14" s="5"/>
      <c r="K14" s="139"/>
    </row>
    <row r="15" spans="1:11" x14ac:dyDescent="0.2">
      <c r="A15" s="131"/>
      <c r="B15" s="206"/>
      <c r="C15" s="135" t="s">
        <v>234</v>
      </c>
      <c r="D15" s="3"/>
      <c r="E15" s="3"/>
      <c r="F15" s="10"/>
      <c r="G15" s="3"/>
      <c r="H15" s="3"/>
      <c r="I15" s="3"/>
      <c r="J15" s="3"/>
      <c r="K15" s="136"/>
    </row>
    <row r="16" spans="1:11" x14ac:dyDescent="0.2">
      <c r="A16" s="203" t="s">
        <v>125</v>
      </c>
      <c r="B16" s="206"/>
      <c r="C16" s="137" t="s">
        <v>141</v>
      </c>
      <c r="D16" s="191">
        <v>0</v>
      </c>
      <c r="E16" s="4">
        <f t="shared" ref="E16:E21" si="5">D16*0.27</f>
        <v>0</v>
      </c>
      <c r="F16" s="192">
        <v>0</v>
      </c>
      <c r="G16" s="4">
        <f t="shared" ref="G16:G21" si="6">D16*F16</f>
        <v>0</v>
      </c>
      <c r="H16" s="4">
        <f t="shared" ref="H16:H21" si="7">G16*0.27</f>
        <v>0</v>
      </c>
      <c r="I16" s="4">
        <f t="shared" ref="I16:I21" si="8">G16+H16</f>
        <v>0</v>
      </c>
      <c r="J16" s="6"/>
      <c r="K16" s="193"/>
    </row>
    <row r="17" spans="1:11" x14ac:dyDescent="0.2">
      <c r="A17" s="203" t="s">
        <v>125</v>
      </c>
      <c r="B17" s="206"/>
      <c r="C17" s="137" t="s">
        <v>149</v>
      </c>
      <c r="D17" s="191">
        <v>0</v>
      </c>
      <c r="E17" s="4">
        <f t="shared" ref="E17" si="9">D17*0.27</f>
        <v>0</v>
      </c>
      <c r="F17" s="192">
        <v>0</v>
      </c>
      <c r="G17" s="4">
        <f t="shared" ref="G17" si="10">D17*F17</f>
        <v>0</v>
      </c>
      <c r="H17" s="4">
        <f t="shared" ref="H17" si="11">G17*0.27</f>
        <v>0</v>
      </c>
      <c r="I17" s="4">
        <f t="shared" ref="I17" si="12">G17+H17</f>
        <v>0</v>
      </c>
      <c r="J17" s="6"/>
      <c r="K17" s="193"/>
    </row>
    <row r="18" spans="1:11" x14ac:dyDescent="0.2">
      <c r="A18" s="203" t="s">
        <v>125</v>
      </c>
      <c r="B18" s="206"/>
      <c r="C18" s="137" t="s">
        <v>142</v>
      </c>
      <c r="D18" s="191">
        <v>0</v>
      </c>
      <c r="E18" s="4">
        <f t="shared" si="5"/>
        <v>0</v>
      </c>
      <c r="F18" s="192">
        <v>0</v>
      </c>
      <c r="G18" s="4">
        <f t="shared" si="6"/>
        <v>0</v>
      </c>
      <c r="H18" s="4">
        <f t="shared" si="7"/>
        <v>0</v>
      </c>
      <c r="I18" s="4">
        <f t="shared" si="8"/>
        <v>0</v>
      </c>
      <c r="J18" s="6"/>
      <c r="K18" s="193"/>
    </row>
    <row r="19" spans="1:11" x14ac:dyDescent="0.2">
      <c r="A19" s="203" t="s">
        <v>125</v>
      </c>
      <c r="B19" s="206"/>
      <c r="C19" s="137" t="s">
        <v>143</v>
      </c>
      <c r="D19" s="191">
        <v>0</v>
      </c>
      <c r="E19" s="4">
        <f t="shared" si="5"/>
        <v>0</v>
      </c>
      <c r="F19" s="192">
        <v>0</v>
      </c>
      <c r="G19" s="4">
        <f t="shared" si="6"/>
        <v>0</v>
      </c>
      <c r="H19" s="4">
        <f t="shared" si="7"/>
        <v>0</v>
      </c>
      <c r="I19" s="4">
        <f t="shared" si="8"/>
        <v>0</v>
      </c>
      <c r="J19" s="6"/>
      <c r="K19" s="193"/>
    </row>
    <row r="20" spans="1:11" x14ac:dyDescent="0.2">
      <c r="A20" s="203" t="s">
        <v>125</v>
      </c>
      <c r="B20" s="206"/>
      <c r="C20" s="137" t="s">
        <v>144</v>
      </c>
      <c r="D20" s="191">
        <v>0</v>
      </c>
      <c r="E20" s="4">
        <f>D20*0.27</f>
        <v>0</v>
      </c>
      <c r="F20" s="192">
        <v>0</v>
      </c>
      <c r="G20" s="4">
        <f t="shared" si="6"/>
        <v>0</v>
      </c>
      <c r="H20" s="4">
        <f t="shared" si="7"/>
        <v>0</v>
      </c>
      <c r="I20" s="4">
        <f t="shared" si="8"/>
        <v>0</v>
      </c>
      <c r="J20" s="6"/>
      <c r="K20" s="193"/>
    </row>
    <row r="21" spans="1:11" x14ac:dyDescent="0.2">
      <c r="A21" s="203" t="s">
        <v>125</v>
      </c>
      <c r="B21" s="206"/>
      <c r="C21" s="137" t="s">
        <v>145</v>
      </c>
      <c r="D21" s="191">
        <v>0</v>
      </c>
      <c r="E21" s="4">
        <f t="shared" si="5"/>
        <v>0</v>
      </c>
      <c r="F21" s="192">
        <v>0</v>
      </c>
      <c r="G21" s="4">
        <f t="shared" si="6"/>
        <v>0</v>
      </c>
      <c r="H21" s="4">
        <f t="shared" si="7"/>
        <v>0</v>
      </c>
      <c r="I21" s="4">
        <f t="shared" si="8"/>
        <v>0</v>
      </c>
      <c r="J21" s="6"/>
      <c r="K21" s="193"/>
    </row>
    <row r="22" spans="1:11" x14ac:dyDescent="0.2">
      <c r="A22" s="131"/>
      <c r="B22" s="206"/>
      <c r="C22" s="138" t="s">
        <v>24</v>
      </c>
      <c r="D22" s="6"/>
      <c r="E22" s="6"/>
      <c r="F22" s="7">
        <f>SUM(F16:F21)</f>
        <v>0</v>
      </c>
      <c r="G22" s="12">
        <f>SUM(G16:G21)</f>
        <v>0</v>
      </c>
      <c r="H22" s="5">
        <f>SUM(H16:H21)</f>
        <v>0</v>
      </c>
      <c r="I22" s="5">
        <f>SUM(I16:I21)</f>
        <v>0</v>
      </c>
      <c r="J22" s="5"/>
      <c r="K22" s="139"/>
    </row>
    <row r="23" spans="1:11" x14ac:dyDescent="0.2">
      <c r="A23" s="131"/>
      <c r="B23" s="206"/>
      <c r="C23" s="135" t="s">
        <v>155</v>
      </c>
      <c r="D23" s="3"/>
      <c r="E23" s="3"/>
      <c r="F23" s="10"/>
      <c r="G23" s="3"/>
      <c r="H23" s="3"/>
      <c r="I23" s="3"/>
      <c r="J23" s="3"/>
      <c r="K23" s="136"/>
    </row>
    <row r="24" spans="1:11" x14ac:dyDescent="0.2">
      <c r="A24" s="203" t="s">
        <v>125</v>
      </c>
      <c r="B24" s="206"/>
      <c r="C24" s="137" t="s">
        <v>146</v>
      </c>
      <c r="D24" s="191">
        <v>0</v>
      </c>
      <c r="E24" s="4">
        <f t="shared" ref="E24:E26" si="13">D24*0.27</f>
        <v>0</v>
      </c>
      <c r="F24" s="192">
        <v>0</v>
      </c>
      <c r="G24" s="4">
        <f t="shared" ref="G24:G26" si="14">D24*F24</f>
        <v>0</v>
      </c>
      <c r="H24" s="4">
        <f t="shared" ref="H24:H26" si="15">G24*0.27</f>
        <v>0</v>
      </c>
      <c r="I24" s="4">
        <f t="shared" ref="I24:I26" si="16">G24+H24</f>
        <v>0</v>
      </c>
      <c r="J24" s="6"/>
      <c r="K24" s="193"/>
    </row>
    <row r="25" spans="1:11" x14ac:dyDescent="0.2">
      <c r="A25" s="203" t="s">
        <v>125</v>
      </c>
      <c r="B25" s="206"/>
      <c r="C25" s="137" t="s">
        <v>147</v>
      </c>
      <c r="D25" s="191">
        <v>0</v>
      </c>
      <c r="E25" s="4">
        <f t="shared" si="13"/>
        <v>0</v>
      </c>
      <c r="F25" s="192">
        <v>0</v>
      </c>
      <c r="G25" s="4">
        <f t="shared" si="14"/>
        <v>0</v>
      </c>
      <c r="H25" s="4">
        <f t="shared" si="15"/>
        <v>0</v>
      </c>
      <c r="I25" s="4">
        <f t="shared" si="16"/>
        <v>0</v>
      </c>
      <c r="J25" s="6"/>
      <c r="K25" s="193"/>
    </row>
    <row r="26" spans="1:11" x14ac:dyDescent="0.2">
      <c r="A26" s="203" t="s">
        <v>125</v>
      </c>
      <c r="B26" s="206"/>
      <c r="C26" s="137" t="s">
        <v>148</v>
      </c>
      <c r="D26" s="191">
        <v>0</v>
      </c>
      <c r="E26" s="4">
        <f t="shared" si="13"/>
        <v>0</v>
      </c>
      <c r="F26" s="192">
        <v>0</v>
      </c>
      <c r="G26" s="4">
        <f t="shared" si="14"/>
        <v>0</v>
      </c>
      <c r="H26" s="4">
        <f t="shared" si="15"/>
        <v>0</v>
      </c>
      <c r="I26" s="4">
        <f t="shared" si="16"/>
        <v>0</v>
      </c>
      <c r="J26" s="6"/>
      <c r="K26" s="193"/>
    </row>
    <row r="27" spans="1:11" x14ac:dyDescent="0.2">
      <c r="A27" s="131"/>
      <c r="B27" s="206"/>
      <c r="C27" s="138" t="s">
        <v>24</v>
      </c>
      <c r="D27" s="6"/>
      <c r="E27" s="6"/>
      <c r="F27" s="7">
        <f t="shared" ref="F27:I27" si="17">SUM(F24:F26)</f>
        <v>0</v>
      </c>
      <c r="G27" s="12">
        <f>SUM(G24:G26)</f>
        <v>0</v>
      </c>
      <c r="H27" s="5">
        <f t="shared" si="17"/>
        <v>0</v>
      </c>
      <c r="I27" s="5">
        <f t="shared" si="17"/>
        <v>0</v>
      </c>
      <c r="J27" s="5"/>
      <c r="K27" s="139"/>
    </row>
    <row r="28" spans="1:11" x14ac:dyDescent="0.2">
      <c r="A28" s="131"/>
      <c r="B28" s="206"/>
      <c r="C28" s="133" t="s">
        <v>156</v>
      </c>
      <c r="D28" s="1"/>
      <c r="E28" s="1"/>
      <c r="F28" s="1"/>
      <c r="G28" s="1"/>
      <c r="H28" s="1"/>
      <c r="I28" s="1"/>
      <c r="J28" s="1"/>
      <c r="K28" s="134"/>
    </row>
    <row r="29" spans="1:11" x14ac:dyDescent="0.2">
      <c r="A29" s="203" t="s">
        <v>125</v>
      </c>
      <c r="B29" s="206"/>
      <c r="C29" s="137" t="s">
        <v>131</v>
      </c>
      <c r="D29" s="6"/>
      <c r="E29" s="6"/>
      <c r="F29" s="9"/>
      <c r="G29" s="6"/>
      <c r="H29" s="6"/>
      <c r="I29" s="6"/>
      <c r="J29" s="4">
        <f>'SZEMÉLYI JELLEGŰ RÁFORDÍTÁSOK'!E16</f>
        <v>0</v>
      </c>
      <c r="K29" s="94"/>
    </row>
    <row r="30" spans="1:11" x14ac:dyDescent="0.2">
      <c r="A30" s="203" t="s">
        <v>125</v>
      </c>
      <c r="B30" s="206"/>
      <c r="C30" s="137" t="s">
        <v>132</v>
      </c>
      <c r="D30" s="6"/>
      <c r="E30" s="6"/>
      <c r="F30" s="9"/>
      <c r="G30" s="6"/>
      <c r="H30" s="6"/>
      <c r="I30" s="6"/>
      <c r="J30" s="4">
        <f>'SZEMÉLYI JELLEGŰ RÁFORDÍTÁSOK'!E17</f>
        <v>0</v>
      </c>
      <c r="K30" s="94"/>
    </row>
    <row r="31" spans="1:11" x14ac:dyDescent="0.2">
      <c r="A31" s="131"/>
      <c r="B31" s="206"/>
      <c r="C31" s="138" t="s">
        <v>24</v>
      </c>
      <c r="D31" s="6"/>
      <c r="E31" s="6"/>
      <c r="F31" s="9"/>
      <c r="G31" s="6"/>
      <c r="H31" s="6"/>
      <c r="I31" s="6"/>
      <c r="J31" s="12">
        <f>SUM(J29:J30)+J9</f>
        <v>0</v>
      </c>
      <c r="K31" s="94"/>
    </row>
    <row r="32" spans="1:11" x14ac:dyDescent="0.2">
      <c r="A32" s="131"/>
      <c r="B32" s="206"/>
      <c r="C32" s="133" t="s">
        <v>216</v>
      </c>
      <c r="D32" s="1" t="s">
        <v>215</v>
      </c>
      <c r="E32" s="1"/>
      <c r="F32" s="1"/>
      <c r="G32" s="1"/>
      <c r="H32" s="1"/>
      <c r="I32" s="1"/>
      <c r="J32" s="21"/>
      <c r="K32" s="134"/>
    </row>
    <row r="33" spans="1:11" x14ac:dyDescent="0.2">
      <c r="A33" s="203" t="s">
        <v>125</v>
      </c>
      <c r="B33" s="206"/>
      <c r="C33" s="137" t="s">
        <v>213</v>
      </c>
      <c r="D33" s="191">
        <v>0</v>
      </c>
      <c r="E33" s="4">
        <f t="shared" ref="E33" si="18">D33*0.27</f>
        <v>0</v>
      </c>
      <c r="F33" s="192">
        <v>0</v>
      </c>
      <c r="G33" s="4">
        <f t="shared" ref="G33" si="19">D33*F33</f>
        <v>0</v>
      </c>
      <c r="H33" s="4">
        <f t="shared" ref="H33:H36" si="20">G33*0.27</f>
        <v>0</v>
      </c>
      <c r="I33" s="4">
        <f t="shared" ref="I33" si="21">G33+H33</f>
        <v>0</v>
      </c>
      <c r="J33" s="6"/>
      <c r="K33" s="193"/>
    </row>
    <row r="34" spans="1:11" x14ac:dyDescent="0.2">
      <c r="A34" s="203" t="s">
        <v>125</v>
      </c>
      <c r="B34" s="206"/>
      <c r="C34" s="137" t="s">
        <v>214</v>
      </c>
      <c r="D34" s="191">
        <v>0</v>
      </c>
      <c r="E34" s="4">
        <f t="shared" ref="E34:E36" si="22">D34*0.27</f>
        <v>0</v>
      </c>
      <c r="F34" s="192">
        <v>0</v>
      </c>
      <c r="G34" s="4">
        <f t="shared" ref="G34:G36" si="23">D34*F34</f>
        <v>0</v>
      </c>
      <c r="H34" s="4">
        <f t="shared" si="20"/>
        <v>0</v>
      </c>
      <c r="I34" s="4">
        <f t="shared" ref="I34:I36" si="24">G34+H34</f>
        <v>0</v>
      </c>
      <c r="J34" s="6"/>
      <c r="K34" s="193"/>
    </row>
    <row r="35" spans="1:11" x14ac:dyDescent="0.2">
      <c r="A35" s="203" t="s">
        <v>125</v>
      </c>
      <c r="B35" s="206"/>
      <c r="C35" s="137" t="s">
        <v>124</v>
      </c>
      <c r="D35" s="191">
        <v>0</v>
      </c>
      <c r="E35" s="4">
        <f t="shared" si="22"/>
        <v>0</v>
      </c>
      <c r="F35" s="192">
        <v>0</v>
      </c>
      <c r="G35" s="4">
        <f t="shared" si="23"/>
        <v>0</v>
      </c>
      <c r="H35" s="4">
        <f t="shared" si="20"/>
        <v>0</v>
      </c>
      <c r="I35" s="4">
        <f t="shared" si="24"/>
        <v>0</v>
      </c>
      <c r="J35" s="6"/>
      <c r="K35" s="193"/>
    </row>
    <row r="36" spans="1:11" x14ac:dyDescent="0.2">
      <c r="A36" s="203" t="s">
        <v>125</v>
      </c>
      <c r="B36" s="206"/>
      <c r="C36" s="137" t="s">
        <v>150</v>
      </c>
      <c r="D36" s="191">
        <v>0</v>
      </c>
      <c r="E36" s="4">
        <f t="shared" si="22"/>
        <v>0</v>
      </c>
      <c r="F36" s="192">
        <v>0</v>
      </c>
      <c r="G36" s="4">
        <f t="shared" si="23"/>
        <v>0</v>
      </c>
      <c r="H36" s="4">
        <f t="shared" si="20"/>
        <v>0</v>
      </c>
      <c r="I36" s="4">
        <f t="shared" si="24"/>
        <v>0</v>
      </c>
      <c r="J36" s="6"/>
      <c r="K36" s="193"/>
    </row>
    <row r="37" spans="1:11" x14ac:dyDescent="0.2">
      <c r="A37" s="131"/>
      <c r="B37" s="206"/>
      <c r="C37" s="138" t="s">
        <v>24</v>
      </c>
      <c r="D37" s="6"/>
      <c r="E37" s="6"/>
      <c r="F37" s="7">
        <f>SUM(F33:F36)</f>
        <v>0</v>
      </c>
      <c r="G37" s="12">
        <f>SUM(G33:G36)</f>
        <v>0</v>
      </c>
      <c r="H37" s="5">
        <f>SUM(H33:H36)</f>
        <v>0</v>
      </c>
      <c r="I37" s="5">
        <f>SUM(I33:I36)</f>
        <v>0</v>
      </c>
      <c r="J37" s="5"/>
      <c r="K37" s="139"/>
    </row>
    <row r="38" spans="1:11" x14ac:dyDescent="0.2">
      <c r="A38" s="131"/>
      <c r="B38" s="206"/>
      <c r="C38" s="133" t="s">
        <v>217</v>
      </c>
      <c r="D38" s="1"/>
      <c r="E38" s="1"/>
      <c r="F38" s="1"/>
      <c r="G38" s="1"/>
      <c r="H38" s="1"/>
      <c r="I38" s="1"/>
      <c r="J38" s="1"/>
      <c r="K38" s="134"/>
    </row>
    <row r="39" spans="1:11" ht="48" x14ac:dyDescent="0.2">
      <c r="A39" s="203" t="s">
        <v>125</v>
      </c>
      <c r="B39" s="206"/>
      <c r="C39" s="140" t="s">
        <v>152</v>
      </c>
      <c r="D39" s="191">
        <v>0</v>
      </c>
      <c r="E39" s="4">
        <f t="shared" ref="E39" si="25">D39*0.27</f>
        <v>0</v>
      </c>
      <c r="F39" s="192">
        <v>0</v>
      </c>
      <c r="G39" s="4">
        <f t="shared" ref="G39:G40" si="26">D39*F39</f>
        <v>0</v>
      </c>
      <c r="H39" s="4">
        <v>0</v>
      </c>
      <c r="I39" s="4">
        <f t="shared" ref="I39:I40" si="27">G39+H39</f>
        <v>0</v>
      </c>
      <c r="J39" s="6"/>
      <c r="K39" s="193"/>
    </row>
    <row r="40" spans="1:11" ht="64" x14ac:dyDescent="0.2">
      <c r="A40" s="203" t="s">
        <v>125</v>
      </c>
      <c r="B40" s="206"/>
      <c r="C40" s="140" t="s">
        <v>151</v>
      </c>
      <c r="D40" s="191">
        <v>0</v>
      </c>
      <c r="E40" s="4">
        <f>D40*0.27</f>
        <v>0</v>
      </c>
      <c r="F40" s="192">
        <v>0</v>
      </c>
      <c r="G40" s="4">
        <f t="shared" si="26"/>
        <v>0</v>
      </c>
      <c r="H40" s="4">
        <v>0</v>
      </c>
      <c r="I40" s="4">
        <f t="shared" si="27"/>
        <v>0</v>
      </c>
      <c r="J40" s="6"/>
      <c r="K40" s="193"/>
    </row>
    <row r="41" spans="1:11" x14ac:dyDescent="0.2">
      <c r="A41" s="131"/>
      <c r="B41" s="206"/>
      <c r="C41" s="138" t="s">
        <v>24</v>
      </c>
      <c r="D41" s="6"/>
      <c r="E41" s="6"/>
      <c r="F41" s="7">
        <f>SUM(F39:F40)</f>
        <v>0</v>
      </c>
      <c r="G41" s="12">
        <f>SUM(G39:G40)</f>
        <v>0</v>
      </c>
      <c r="H41" s="5">
        <f>SUM(H39:H40)</f>
        <v>0</v>
      </c>
      <c r="I41" s="5">
        <f>SUM(I39:I40)</f>
        <v>0</v>
      </c>
      <c r="J41" s="5"/>
      <c r="K41" s="139"/>
    </row>
    <row r="42" spans="1:11" x14ac:dyDescent="0.2">
      <c r="A42" s="131"/>
      <c r="B42" s="206"/>
      <c r="C42" s="133" t="s">
        <v>157</v>
      </c>
      <c r="D42" s="1"/>
      <c r="E42" s="1"/>
      <c r="F42" s="1"/>
      <c r="G42" s="1"/>
      <c r="H42" s="1"/>
      <c r="I42" s="1"/>
      <c r="J42" s="1"/>
      <c r="K42" s="134"/>
    </row>
    <row r="43" spans="1:11" x14ac:dyDescent="0.2">
      <c r="A43" s="203" t="s">
        <v>125</v>
      </c>
      <c r="B43" s="206"/>
      <c r="C43" s="137" t="s">
        <v>133</v>
      </c>
      <c r="D43" s="191">
        <v>0</v>
      </c>
      <c r="E43" s="4">
        <f t="shared" ref="E43" si="28">D43*0.27</f>
        <v>0</v>
      </c>
      <c r="F43" s="192">
        <v>0</v>
      </c>
      <c r="G43" s="4">
        <f t="shared" ref="G43" si="29">D43*F43</f>
        <v>0</v>
      </c>
      <c r="H43" s="4">
        <v>0</v>
      </c>
      <c r="I43" s="4">
        <f t="shared" ref="I43" si="30">G43+H43</f>
        <v>0</v>
      </c>
      <c r="J43" s="6"/>
      <c r="K43" s="193"/>
    </row>
    <row r="44" spans="1:11" x14ac:dyDescent="0.2">
      <c r="A44" s="131"/>
      <c r="B44" s="206"/>
      <c r="C44" s="138" t="s">
        <v>24</v>
      </c>
      <c r="D44" s="6"/>
      <c r="E44" s="6"/>
      <c r="F44" s="7">
        <f>SUM(F43:F43)</f>
        <v>0</v>
      </c>
      <c r="G44" s="12">
        <f>SUM(G43:G43)</f>
        <v>0</v>
      </c>
      <c r="H44" s="5">
        <f>SUM(H43:H43)</f>
        <v>0</v>
      </c>
      <c r="I44" s="5">
        <f>SUM(I43:I43)</f>
        <v>0</v>
      </c>
      <c r="J44" s="5"/>
      <c r="K44" s="139"/>
    </row>
    <row r="45" spans="1:11" x14ac:dyDescent="0.2">
      <c r="A45" s="131"/>
      <c r="B45" s="206"/>
      <c r="C45" s="133" t="s">
        <v>158</v>
      </c>
      <c r="D45" s="1"/>
      <c r="E45" s="1"/>
      <c r="F45" s="1"/>
      <c r="G45" s="1"/>
      <c r="H45" s="1"/>
      <c r="I45" s="1"/>
      <c r="J45" s="1"/>
      <c r="K45" s="134"/>
    </row>
    <row r="46" spans="1:11" x14ac:dyDescent="0.2">
      <c r="A46" s="203" t="s">
        <v>125</v>
      </c>
      <c r="B46" s="206"/>
      <c r="C46" s="137" t="s">
        <v>227</v>
      </c>
      <c r="D46" s="191">
        <v>0</v>
      </c>
      <c r="E46" s="4">
        <f t="shared" ref="E46" si="31">D46*0.27</f>
        <v>0</v>
      </c>
      <c r="F46" s="192">
        <v>0</v>
      </c>
      <c r="G46" s="4">
        <f t="shared" ref="G46" si="32">D46*F46</f>
        <v>0</v>
      </c>
      <c r="H46" s="4">
        <f t="shared" ref="H46:H49" si="33">G46*0.27</f>
        <v>0</v>
      </c>
      <c r="I46" s="4">
        <f t="shared" ref="I46" si="34">G46+H46</f>
        <v>0</v>
      </c>
      <c r="J46" s="6"/>
      <c r="K46" s="193"/>
    </row>
    <row r="47" spans="1:11" x14ac:dyDescent="0.2">
      <c r="A47" s="203" t="s">
        <v>125</v>
      </c>
      <c r="B47" s="206"/>
      <c r="C47" s="137" t="s">
        <v>226</v>
      </c>
      <c r="D47" s="191">
        <v>0</v>
      </c>
      <c r="E47" s="4">
        <f t="shared" ref="E47:E49" si="35">D47*0.27</f>
        <v>0</v>
      </c>
      <c r="F47" s="192">
        <v>0</v>
      </c>
      <c r="G47" s="4">
        <f t="shared" ref="G47:G49" si="36">D47*F47</f>
        <v>0</v>
      </c>
      <c r="H47" s="4">
        <f t="shared" si="33"/>
        <v>0</v>
      </c>
      <c r="I47" s="4">
        <f t="shared" ref="I47:I49" si="37">G47+H47</f>
        <v>0</v>
      </c>
      <c r="J47" s="6"/>
      <c r="K47" s="193"/>
    </row>
    <row r="48" spans="1:11" x14ac:dyDescent="0.2">
      <c r="A48" s="203" t="s">
        <v>125</v>
      </c>
      <c r="B48" s="206"/>
      <c r="C48" s="137" t="s">
        <v>225</v>
      </c>
      <c r="D48" s="191">
        <v>0</v>
      </c>
      <c r="E48" s="4">
        <f t="shared" ref="E48" si="38">D48*0.27</f>
        <v>0</v>
      </c>
      <c r="F48" s="192">
        <v>0</v>
      </c>
      <c r="G48" s="4">
        <f t="shared" ref="G48" si="39">D48*F48</f>
        <v>0</v>
      </c>
      <c r="H48" s="4">
        <f t="shared" si="33"/>
        <v>0</v>
      </c>
      <c r="I48" s="4">
        <f t="shared" ref="I48" si="40">G48+H48</f>
        <v>0</v>
      </c>
      <c r="J48" s="6"/>
      <c r="K48" s="193"/>
    </row>
    <row r="49" spans="1:11" x14ac:dyDescent="0.2">
      <c r="A49" s="203" t="s">
        <v>125</v>
      </c>
      <c r="B49" s="206"/>
      <c r="C49" s="137" t="s">
        <v>224</v>
      </c>
      <c r="D49" s="191">
        <v>0</v>
      </c>
      <c r="E49" s="4">
        <f t="shared" si="35"/>
        <v>0</v>
      </c>
      <c r="F49" s="192">
        <v>0</v>
      </c>
      <c r="G49" s="4">
        <f t="shared" si="36"/>
        <v>0</v>
      </c>
      <c r="H49" s="4">
        <f t="shared" si="33"/>
        <v>0</v>
      </c>
      <c r="I49" s="4">
        <f t="shared" si="37"/>
        <v>0</v>
      </c>
      <c r="J49" s="6"/>
      <c r="K49" s="193"/>
    </row>
    <row r="50" spans="1:11" x14ac:dyDescent="0.2">
      <c r="A50" s="131"/>
      <c r="B50" s="206"/>
      <c r="C50" s="138" t="s">
        <v>24</v>
      </c>
      <c r="D50" s="6"/>
      <c r="E50" s="6"/>
      <c r="F50" s="7">
        <f t="shared" ref="F50:I50" si="41">SUM(F46:F49)</f>
        <v>0</v>
      </c>
      <c r="G50" s="12">
        <f t="shared" si="41"/>
        <v>0</v>
      </c>
      <c r="H50" s="5">
        <f t="shared" si="41"/>
        <v>0</v>
      </c>
      <c r="I50" s="5">
        <f t="shared" si="41"/>
        <v>0</v>
      </c>
      <c r="J50" s="6"/>
      <c r="K50" s="139"/>
    </row>
    <row r="51" spans="1:11" x14ac:dyDescent="0.2">
      <c r="A51" s="131"/>
      <c r="B51" s="206"/>
      <c r="C51" s="133" t="s">
        <v>159</v>
      </c>
      <c r="D51" s="1" t="s">
        <v>153</v>
      </c>
      <c r="E51" s="160"/>
      <c r="F51" s="161"/>
      <c r="G51" s="160"/>
      <c r="H51" s="160"/>
      <c r="I51" s="160"/>
      <c r="J51" s="162"/>
      <c r="K51" s="163"/>
    </row>
    <row r="52" spans="1:11" x14ac:dyDescent="0.2">
      <c r="A52" s="131"/>
      <c r="B52" s="206"/>
      <c r="C52" s="135" t="s">
        <v>160</v>
      </c>
      <c r="D52" s="2"/>
      <c r="E52" s="2"/>
      <c r="F52" s="2"/>
      <c r="G52" s="2"/>
      <c r="H52" s="2"/>
      <c r="I52" s="2"/>
      <c r="J52" s="2"/>
      <c r="K52" s="141"/>
    </row>
    <row r="53" spans="1:11" x14ac:dyDescent="0.2">
      <c r="A53" s="203" t="s">
        <v>125</v>
      </c>
      <c r="B53" s="206"/>
      <c r="C53" s="137" t="s">
        <v>134</v>
      </c>
      <c r="D53" s="191">
        <v>0</v>
      </c>
      <c r="E53" s="4">
        <f>D53*0.27</f>
        <v>0</v>
      </c>
      <c r="F53" s="192">
        <v>0</v>
      </c>
      <c r="G53" s="4">
        <f>D53*F53</f>
        <v>0</v>
      </c>
      <c r="H53" s="4">
        <f>G53*0.27</f>
        <v>0</v>
      </c>
      <c r="I53" s="4">
        <f>G53+H53</f>
        <v>0</v>
      </c>
      <c r="J53" s="6"/>
      <c r="K53" s="193"/>
    </row>
    <row r="54" spans="1:11" x14ac:dyDescent="0.2">
      <c r="A54" s="203" t="s">
        <v>125</v>
      </c>
      <c r="B54" s="206"/>
      <c r="C54" s="137" t="s">
        <v>49</v>
      </c>
      <c r="D54" s="191">
        <v>0</v>
      </c>
      <c r="E54" s="4">
        <f t="shared" ref="E54:E67" si="42">D54*0.27</f>
        <v>0</v>
      </c>
      <c r="F54" s="192">
        <v>0</v>
      </c>
      <c r="G54" s="4">
        <f t="shared" ref="G54:G66" si="43">D54*F54</f>
        <v>0</v>
      </c>
      <c r="H54" s="4">
        <f t="shared" ref="H54:H67" si="44">G54*0.27</f>
        <v>0</v>
      </c>
      <c r="I54" s="4">
        <f t="shared" ref="I54:I67" si="45">G54+H54</f>
        <v>0</v>
      </c>
      <c r="J54" s="6"/>
      <c r="K54" s="193"/>
    </row>
    <row r="55" spans="1:11" x14ac:dyDescent="0.2">
      <c r="A55" s="203" t="s">
        <v>125</v>
      </c>
      <c r="B55" s="206"/>
      <c r="C55" s="137" t="s">
        <v>218</v>
      </c>
      <c r="D55" s="191">
        <v>0</v>
      </c>
      <c r="E55" s="4">
        <f t="shared" si="42"/>
        <v>0</v>
      </c>
      <c r="F55" s="192">
        <v>0</v>
      </c>
      <c r="G55" s="4">
        <f t="shared" si="43"/>
        <v>0</v>
      </c>
      <c r="H55" s="4">
        <f t="shared" si="44"/>
        <v>0</v>
      </c>
      <c r="I55" s="4">
        <f t="shared" si="45"/>
        <v>0</v>
      </c>
      <c r="J55" s="6"/>
      <c r="K55" s="193"/>
    </row>
    <row r="56" spans="1:11" x14ac:dyDescent="0.2">
      <c r="A56" s="203" t="s">
        <v>125</v>
      </c>
      <c r="B56" s="206"/>
      <c r="C56" s="137" t="s">
        <v>58</v>
      </c>
      <c r="D56" s="191">
        <v>0</v>
      </c>
      <c r="E56" s="4">
        <f t="shared" si="42"/>
        <v>0</v>
      </c>
      <c r="F56" s="192">
        <v>0</v>
      </c>
      <c r="G56" s="4">
        <f t="shared" si="43"/>
        <v>0</v>
      </c>
      <c r="H56" s="4">
        <f t="shared" si="44"/>
        <v>0</v>
      </c>
      <c r="I56" s="4">
        <f t="shared" si="45"/>
        <v>0</v>
      </c>
      <c r="J56" s="6"/>
      <c r="K56" s="193"/>
    </row>
    <row r="57" spans="1:11" x14ac:dyDescent="0.2">
      <c r="A57" s="203" t="s">
        <v>125</v>
      </c>
      <c r="B57" s="206"/>
      <c r="C57" s="137" t="s">
        <v>62</v>
      </c>
      <c r="D57" s="191">
        <v>0</v>
      </c>
      <c r="E57" s="4">
        <f t="shared" si="42"/>
        <v>0</v>
      </c>
      <c r="F57" s="192">
        <v>0</v>
      </c>
      <c r="G57" s="4">
        <f t="shared" si="43"/>
        <v>0</v>
      </c>
      <c r="H57" s="4">
        <f t="shared" si="44"/>
        <v>0</v>
      </c>
      <c r="I57" s="4">
        <f t="shared" si="45"/>
        <v>0</v>
      </c>
      <c r="J57" s="6"/>
      <c r="K57" s="193"/>
    </row>
    <row r="58" spans="1:11" x14ac:dyDescent="0.2">
      <c r="A58" s="203" t="s">
        <v>125</v>
      </c>
      <c r="B58" s="206"/>
      <c r="C58" s="137" t="s">
        <v>219</v>
      </c>
      <c r="D58" s="191">
        <v>0</v>
      </c>
      <c r="E58" s="4">
        <f t="shared" si="42"/>
        <v>0</v>
      </c>
      <c r="F58" s="192">
        <v>0</v>
      </c>
      <c r="G58" s="4">
        <f t="shared" si="43"/>
        <v>0</v>
      </c>
      <c r="H58" s="4">
        <f t="shared" si="44"/>
        <v>0</v>
      </c>
      <c r="I58" s="4">
        <f t="shared" si="45"/>
        <v>0</v>
      </c>
      <c r="J58" s="6"/>
      <c r="K58" s="193"/>
    </row>
    <row r="59" spans="1:11" x14ac:dyDescent="0.2">
      <c r="A59" s="203" t="s">
        <v>125</v>
      </c>
      <c r="B59" s="206"/>
      <c r="C59" s="137" t="s">
        <v>71</v>
      </c>
      <c r="D59" s="191">
        <v>0</v>
      </c>
      <c r="E59" s="4">
        <f t="shared" si="42"/>
        <v>0</v>
      </c>
      <c r="F59" s="192">
        <v>0</v>
      </c>
      <c r="G59" s="4">
        <f t="shared" si="43"/>
        <v>0</v>
      </c>
      <c r="H59" s="4">
        <f t="shared" si="44"/>
        <v>0</v>
      </c>
      <c r="I59" s="4">
        <f t="shared" si="45"/>
        <v>0</v>
      </c>
      <c r="J59" s="6"/>
      <c r="K59" s="193"/>
    </row>
    <row r="60" spans="1:11" x14ac:dyDescent="0.2">
      <c r="A60" s="203" t="s">
        <v>125</v>
      </c>
      <c r="B60" s="206"/>
      <c r="C60" s="137" t="s">
        <v>114</v>
      </c>
      <c r="D60" s="191">
        <v>0</v>
      </c>
      <c r="E60" s="4">
        <f t="shared" si="42"/>
        <v>0</v>
      </c>
      <c r="F60" s="192">
        <v>0</v>
      </c>
      <c r="G60" s="4">
        <f t="shared" si="43"/>
        <v>0</v>
      </c>
      <c r="H60" s="4">
        <f t="shared" si="44"/>
        <v>0</v>
      </c>
      <c r="I60" s="4">
        <f t="shared" si="45"/>
        <v>0</v>
      </c>
      <c r="J60" s="6"/>
      <c r="K60" s="193"/>
    </row>
    <row r="61" spans="1:11" x14ac:dyDescent="0.2">
      <c r="A61" s="203" t="s">
        <v>125</v>
      </c>
      <c r="B61" s="206"/>
      <c r="C61" s="137" t="s">
        <v>123</v>
      </c>
      <c r="D61" s="191">
        <v>0</v>
      </c>
      <c r="E61" s="4">
        <f t="shared" si="42"/>
        <v>0</v>
      </c>
      <c r="F61" s="192">
        <v>0</v>
      </c>
      <c r="G61" s="4">
        <f t="shared" si="43"/>
        <v>0</v>
      </c>
      <c r="H61" s="4">
        <f t="shared" si="44"/>
        <v>0</v>
      </c>
      <c r="I61" s="4">
        <f t="shared" si="45"/>
        <v>0</v>
      </c>
      <c r="J61" s="6"/>
      <c r="K61" s="193"/>
    </row>
    <row r="62" spans="1:11" x14ac:dyDescent="0.2">
      <c r="A62" s="203" t="s">
        <v>125</v>
      </c>
      <c r="B62" s="206"/>
      <c r="C62" s="137" t="s">
        <v>220</v>
      </c>
      <c r="D62" s="191">
        <v>0</v>
      </c>
      <c r="E62" s="4">
        <f t="shared" si="42"/>
        <v>0</v>
      </c>
      <c r="F62" s="192">
        <v>0</v>
      </c>
      <c r="G62" s="4">
        <f t="shared" si="43"/>
        <v>0</v>
      </c>
      <c r="H62" s="4">
        <f t="shared" si="44"/>
        <v>0</v>
      </c>
      <c r="I62" s="4">
        <f t="shared" si="45"/>
        <v>0</v>
      </c>
      <c r="J62" s="6"/>
      <c r="K62" s="193"/>
    </row>
    <row r="63" spans="1:11" x14ac:dyDescent="0.2">
      <c r="A63" s="203" t="s">
        <v>125</v>
      </c>
      <c r="B63" s="206"/>
      <c r="C63" s="137" t="s">
        <v>83</v>
      </c>
      <c r="D63" s="191">
        <v>0</v>
      </c>
      <c r="E63" s="4">
        <f t="shared" si="42"/>
        <v>0</v>
      </c>
      <c r="F63" s="192">
        <v>0</v>
      </c>
      <c r="G63" s="4">
        <f t="shared" si="43"/>
        <v>0</v>
      </c>
      <c r="H63" s="4">
        <f t="shared" si="44"/>
        <v>0</v>
      </c>
      <c r="I63" s="4">
        <f t="shared" si="45"/>
        <v>0</v>
      </c>
      <c r="J63" s="6"/>
      <c r="K63" s="193"/>
    </row>
    <row r="64" spans="1:11" x14ac:dyDescent="0.2">
      <c r="A64" s="203" t="s">
        <v>125</v>
      </c>
      <c r="B64" s="206"/>
      <c r="C64" s="137" t="s">
        <v>88</v>
      </c>
      <c r="D64" s="191">
        <v>0</v>
      </c>
      <c r="E64" s="4">
        <f t="shared" si="42"/>
        <v>0</v>
      </c>
      <c r="F64" s="192">
        <v>0</v>
      </c>
      <c r="G64" s="4">
        <f t="shared" si="43"/>
        <v>0</v>
      </c>
      <c r="H64" s="4">
        <f t="shared" si="44"/>
        <v>0</v>
      </c>
      <c r="I64" s="4">
        <f t="shared" si="45"/>
        <v>0</v>
      </c>
      <c r="J64" s="6"/>
      <c r="K64" s="193"/>
    </row>
    <row r="65" spans="1:11" x14ac:dyDescent="0.2">
      <c r="A65" s="203" t="s">
        <v>125</v>
      </c>
      <c r="B65" s="206"/>
      <c r="C65" s="137" t="s">
        <v>221</v>
      </c>
      <c r="D65" s="191">
        <v>0</v>
      </c>
      <c r="E65" s="4">
        <f t="shared" si="42"/>
        <v>0</v>
      </c>
      <c r="F65" s="192">
        <v>0</v>
      </c>
      <c r="G65" s="4">
        <f t="shared" si="43"/>
        <v>0</v>
      </c>
      <c r="H65" s="4">
        <f t="shared" si="44"/>
        <v>0</v>
      </c>
      <c r="I65" s="4">
        <f t="shared" si="45"/>
        <v>0</v>
      </c>
      <c r="J65" s="6"/>
      <c r="K65" s="193"/>
    </row>
    <row r="66" spans="1:11" x14ac:dyDescent="0.2">
      <c r="A66" s="203" t="s">
        <v>125</v>
      </c>
      <c r="B66" s="206"/>
      <c r="C66" s="137" t="s">
        <v>96</v>
      </c>
      <c r="D66" s="191">
        <v>0</v>
      </c>
      <c r="E66" s="4">
        <f t="shared" si="42"/>
        <v>0</v>
      </c>
      <c r="F66" s="192">
        <v>0</v>
      </c>
      <c r="G66" s="4">
        <f t="shared" si="43"/>
        <v>0</v>
      </c>
      <c r="H66" s="4">
        <f t="shared" si="44"/>
        <v>0</v>
      </c>
      <c r="I66" s="4">
        <f t="shared" si="45"/>
        <v>0</v>
      </c>
      <c r="J66" s="6"/>
      <c r="K66" s="193"/>
    </row>
    <row r="67" spans="1:11" x14ac:dyDescent="0.2">
      <c r="A67" s="203" t="s">
        <v>125</v>
      </c>
      <c r="B67" s="206"/>
      <c r="C67" s="137" t="s">
        <v>222</v>
      </c>
      <c r="D67" s="191">
        <v>0</v>
      </c>
      <c r="E67" s="4">
        <f t="shared" si="42"/>
        <v>0</v>
      </c>
      <c r="F67" s="192">
        <v>0</v>
      </c>
      <c r="G67" s="4">
        <f>D67*F67</f>
        <v>0</v>
      </c>
      <c r="H67" s="4">
        <f t="shared" si="44"/>
        <v>0</v>
      </c>
      <c r="I67" s="4">
        <f t="shared" si="45"/>
        <v>0</v>
      </c>
      <c r="J67" s="6"/>
      <c r="K67" s="193"/>
    </row>
    <row r="68" spans="1:11" x14ac:dyDescent="0.2">
      <c r="A68" s="131"/>
      <c r="B68" s="206"/>
      <c r="C68" s="138" t="s">
        <v>24</v>
      </c>
      <c r="D68" s="6"/>
      <c r="E68" s="6"/>
      <c r="F68" s="7">
        <f>SUM(F53:F67)</f>
        <v>0</v>
      </c>
      <c r="G68" s="12">
        <f>SUM(G53:G67)</f>
        <v>0</v>
      </c>
      <c r="H68" s="5">
        <f>SUM(H53:H67)</f>
        <v>0</v>
      </c>
      <c r="I68" s="5">
        <f>SUM(I53:I67)</f>
        <v>0</v>
      </c>
      <c r="J68" s="5"/>
      <c r="K68" s="139"/>
    </row>
    <row r="69" spans="1:11" x14ac:dyDescent="0.2">
      <c r="A69" s="131"/>
      <c r="B69" s="206"/>
      <c r="C69" s="135" t="s">
        <v>161</v>
      </c>
      <c r="D69" s="2"/>
      <c r="E69" s="2"/>
      <c r="F69" s="2"/>
      <c r="G69" s="2"/>
      <c r="H69" s="2"/>
      <c r="I69" s="2"/>
      <c r="J69" s="2"/>
      <c r="K69" s="141"/>
    </row>
    <row r="70" spans="1:11" x14ac:dyDescent="0.2">
      <c r="A70" s="203" t="s">
        <v>125</v>
      </c>
      <c r="B70" s="206"/>
      <c r="C70" s="137" t="s">
        <v>129</v>
      </c>
      <c r="D70" s="191">
        <v>0</v>
      </c>
      <c r="E70" s="4">
        <f t="shared" ref="E70" si="46">D70*0.27</f>
        <v>0</v>
      </c>
      <c r="F70" s="192">
        <v>0</v>
      </c>
      <c r="G70" s="4">
        <f t="shared" ref="G70" si="47">D70*F70</f>
        <v>0</v>
      </c>
      <c r="H70" s="4">
        <f t="shared" ref="H70" si="48">G70*0.27</f>
        <v>0</v>
      </c>
      <c r="I70" s="4">
        <f t="shared" ref="I70" si="49">G70+H70</f>
        <v>0</v>
      </c>
      <c r="J70" s="6"/>
      <c r="K70" s="193"/>
    </row>
    <row r="71" spans="1:11" x14ac:dyDescent="0.2">
      <c r="A71" s="131"/>
      <c r="B71" s="206"/>
      <c r="C71" s="138" t="s">
        <v>24</v>
      </c>
      <c r="D71" s="6"/>
      <c r="E71" s="6"/>
      <c r="F71" s="8">
        <f>SUM(F70:F70)</f>
        <v>0</v>
      </c>
      <c r="G71" s="12">
        <f>SUM(G70:G70)</f>
        <v>0</v>
      </c>
      <c r="H71" s="5">
        <f>SUM(H70:H70)</f>
        <v>0</v>
      </c>
      <c r="I71" s="5">
        <f>SUM(I70:I70)</f>
        <v>0</v>
      </c>
      <c r="J71" s="5"/>
      <c r="K71" s="139"/>
    </row>
    <row r="72" spans="1:11" ht="34" x14ac:dyDescent="0.2">
      <c r="A72" s="131"/>
      <c r="B72" s="206"/>
      <c r="C72" s="142" t="s">
        <v>282</v>
      </c>
      <c r="D72" s="26">
        <v>7.0000000000000007E-2</v>
      </c>
      <c r="E72" s="1"/>
      <c r="F72" s="1"/>
      <c r="G72" s="1"/>
      <c r="H72" s="1"/>
      <c r="I72" s="1"/>
      <c r="J72" s="1"/>
      <c r="K72" s="134"/>
    </row>
    <row r="73" spans="1:11" x14ac:dyDescent="0.2">
      <c r="A73" s="203" t="s">
        <v>125</v>
      </c>
      <c r="B73" s="206"/>
      <c r="C73" s="137" t="s">
        <v>281</v>
      </c>
      <c r="D73" s="191">
        <v>0</v>
      </c>
      <c r="E73" s="4">
        <f t="shared" ref="E73" si="50">D73*0.27</f>
        <v>0</v>
      </c>
      <c r="F73" s="192">
        <v>0</v>
      </c>
      <c r="G73" s="4">
        <f t="shared" ref="G73" si="51">D73*F73</f>
        <v>0</v>
      </c>
      <c r="H73" s="4">
        <f t="shared" ref="H73" si="52">G73*0.27</f>
        <v>0</v>
      </c>
      <c r="I73" s="4">
        <f t="shared" ref="I73" si="53">G73+H73</f>
        <v>0</v>
      </c>
      <c r="J73" s="6"/>
      <c r="K73" s="193"/>
    </row>
    <row r="74" spans="1:11" x14ac:dyDescent="0.2">
      <c r="A74" s="203" t="s">
        <v>125</v>
      </c>
      <c r="B74" s="206"/>
      <c r="C74" s="137" t="s">
        <v>283</v>
      </c>
      <c r="D74" s="6"/>
      <c r="E74" s="6"/>
      <c r="F74" s="6"/>
      <c r="G74" s="4">
        <f>'CATERING KÖLTSÉGEK'!B24</f>
        <v>0</v>
      </c>
      <c r="H74" s="6"/>
      <c r="I74" s="6"/>
      <c r="J74" s="6"/>
      <c r="K74" s="193"/>
    </row>
    <row r="75" spans="1:11" x14ac:dyDescent="0.2">
      <c r="A75" s="131"/>
      <c r="B75" s="206"/>
      <c r="C75" s="138" t="s">
        <v>24</v>
      </c>
      <c r="D75" s="6"/>
      <c r="E75" s="6"/>
      <c r="F75" s="7">
        <f>SUM(F73:F73)</f>
        <v>0</v>
      </c>
      <c r="G75" s="12">
        <f>SUM(G73:G74)</f>
        <v>0</v>
      </c>
      <c r="H75" s="5">
        <f>SUM(H73:H73)</f>
        <v>0</v>
      </c>
      <c r="I75" s="5">
        <f>SUM(I73:I73)</f>
        <v>0</v>
      </c>
      <c r="J75" s="5"/>
      <c r="K75" s="139"/>
    </row>
    <row r="76" spans="1:11" ht="17" thickBot="1" x14ac:dyDescent="0.25">
      <c r="A76" s="132"/>
      <c r="B76" s="207"/>
      <c r="C76" s="143" t="s">
        <v>25</v>
      </c>
      <c r="D76" s="144"/>
      <c r="E76" s="144"/>
      <c r="F76" s="144"/>
      <c r="G76" s="145">
        <f>G14+G22+G27+G37+G41+G44+G50+G68+G71+G75</f>
        <v>0</v>
      </c>
      <c r="H76" s="146">
        <f>H14+H22+H27+H37+H41+H44+H50+H68+H71+H75</f>
        <v>0</v>
      </c>
      <c r="I76" s="146">
        <f>I14+I22+I27+I37+I41+I44+I50+I68+I71+I75</f>
        <v>0</v>
      </c>
      <c r="J76" s="145">
        <f>J14+J22+J27+J37+J41+J44+J50+J68+J71+J75+J31</f>
        <v>0</v>
      </c>
      <c r="K76" s="147"/>
    </row>
    <row r="77" spans="1:11" ht="17" thickBot="1" x14ac:dyDescent="0.25">
      <c r="A77" s="27"/>
      <c r="B77" s="15"/>
      <c r="C77" s="215"/>
      <c r="D77" s="216"/>
      <c r="E77" s="216"/>
      <c r="F77" s="216"/>
      <c r="G77" s="216"/>
      <c r="H77" s="216"/>
      <c r="I77" s="216"/>
      <c r="J77" s="216"/>
      <c r="K77" s="217"/>
    </row>
    <row r="78" spans="1:11" ht="19" x14ac:dyDescent="0.25">
      <c r="A78" s="27"/>
      <c r="B78" s="15"/>
      <c r="C78" s="98" t="s">
        <v>32</v>
      </c>
      <c r="D78" s="99" t="s">
        <v>27</v>
      </c>
      <c r="E78" s="99" t="s">
        <v>10</v>
      </c>
      <c r="F78" s="99" t="s">
        <v>28</v>
      </c>
      <c r="G78" s="100" t="s">
        <v>29</v>
      </c>
      <c r="H78" s="208"/>
      <c r="I78" s="208"/>
      <c r="J78" s="208"/>
      <c r="K78" s="209"/>
    </row>
    <row r="79" spans="1:11" x14ac:dyDescent="0.2">
      <c r="A79" s="27"/>
      <c r="B79" s="15"/>
      <c r="C79" s="114" t="s">
        <v>26</v>
      </c>
      <c r="D79" s="28">
        <f>SUM(D80:D87)</f>
        <v>0</v>
      </c>
      <c r="E79" s="28">
        <f>SUM(E80:E87)</f>
        <v>0</v>
      </c>
      <c r="F79" s="28">
        <f>SUM(F80:F87)</f>
        <v>0</v>
      </c>
      <c r="G79" s="153" t="e">
        <f>SUM(G80:G87)</f>
        <v>#DIV/0!</v>
      </c>
      <c r="H79" s="208"/>
      <c r="I79" s="208"/>
      <c r="J79" s="208"/>
      <c r="K79" s="209"/>
    </row>
    <row r="80" spans="1:11" x14ac:dyDescent="0.2">
      <c r="A80" s="27"/>
      <c r="B80" s="15"/>
      <c r="C80" s="154" t="str">
        <f>C3</f>
        <v>I. SZAKMAI PROGRAMHOZ KAPCSOLÓDÓ MŰKÖDÉSI KÖLTSÉGEK</v>
      </c>
      <c r="D80" s="29">
        <f>G14+G22+G27</f>
        <v>0</v>
      </c>
      <c r="E80" s="29">
        <f>H14+H22+H27</f>
        <v>0</v>
      </c>
      <c r="F80" s="29">
        <f>I14+I22+I27</f>
        <v>0</v>
      </c>
      <c r="G80" s="155" t="e">
        <f>D80/D79</f>
        <v>#DIV/0!</v>
      </c>
      <c r="H80" s="208"/>
      <c r="I80" s="208"/>
      <c r="J80" s="208"/>
      <c r="K80" s="209"/>
    </row>
    <row r="81" spans="1:11" x14ac:dyDescent="0.2">
      <c r="A81" s="27"/>
      <c r="B81" s="15"/>
      <c r="C81" s="154" t="str">
        <f>C28</f>
        <v>II. SZEMÉLYI JELLEGŰ RÁFORDÍTÁSOK</v>
      </c>
      <c r="D81" s="29">
        <f>J31</f>
        <v>0</v>
      </c>
      <c r="E81" s="6"/>
      <c r="F81" s="6"/>
      <c r="G81" s="155" t="e">
        <f>D81/D79</f>
        <v>#DIV/0!</v>
      </c>
      <c r="H81" s="208"/>
      <c r="I81" s="208"/>
      <c r="J81" s="208"/>
      <c r="K81" s="209"/>
    </row>
    <row r="82" spans="1:11" x14ac:dyDescent="0.2">
      <c r="A82" s="27"/>
      <c r="B82" s="15"/>
      <c r="C82" s="154" t="str">
        <f>C32</f>
        <v>III. EGYÉB SZAKÉRTŐI SZOLGÁLTATÁS KÖLTSÉGEI</v>
      </c>
      <c r="D82" s="29">
        <f>G37</f>
        <v>0</v>
      </c>
      <c r="E82" s="29">
        <f>H37</f>
        <v>0</v>
      </c>
      <c r="F82" s="29">
        <f>I37</f>
        <v>0</v>
      </c>
      <c r="G82" s="155" t="e">
        <f>D82/D79</f>
        <v>#DIV/0!</v>
      </c>
      <c r="H82" s="208"/>
      <c r="I82" s="208"/>
      <c r="J82" s="208"/>
      <c r="K82" s="209"/>
    </row>
    <row r="83" spans="1:11" x14ac:dyDescent="0.2">
      <c r="A83" s="27"/>
      <c r="B83" s="15"/>
      <c r="C83" s="154" t="str">
        <f>C38</f>
        <v>IV. SZAKMAI MEGVALÓSÍTÁSHOZ KAPCSOLÓDÓ ÚTIKÖLTSÉG, KIKÜLDETÉSI KÖLTSÉG</v>
      </c>
      <c r="D83" s="29">
        <f>G41</f>
        <v>0</v>
      </c>
      <c r="E83" s="29">
        <f>H41</f>
        <v>0</v>
      </c>
      <c r="F83" s="29">
        <f>I41</f>
        <v>0</v>
      </c>
      <c r="G83" s="155" t="e">
        <f>D83/D79</f>
        <v>#DIV/0!</v>
      </c>
      <c r="H83" s="208"/>
      <c r="I83" s="208"/>
      <c r="J83" s="208"/>
      <c r="K83" s="209"/>
    </row>
    <row r="84" spans="1:11" x14ac:dyDescent="0.2">
      <c r="A84" s="27"/>
      <c r="B84" s="15"/>
      <c r="C84" s="154" t="str">
        <f>C42</f>
        <v>V. NEMZETKÖZI SZAKMAI SZERVEZETI TAGSÁG DÍJA</v>
      </c>
      <c r="D84" s="29">
        <f>G44</f>
        <v>0</v>
      </c>
      <c r="E84" s="29">
        <f>H44</f>
        <v>0</v>
      </c>
      <c r="F84" s="29">
        <f>I44</f>
        <v>0</v>
      </c>
      <c r="G84" s="155" t="e">
        <f>D84/D79</f>
        <v>#DIV/0!</v>
      </c>
      <c r="H84" s="208"/>
      <c r="I84" s="208"/>
      <c r="J84" s="208"/>
      <c r="K84" s="209"/>
    </row>
    <row r="85" spans="1:11" x14ac:dyDescent="0.2">
      <c r="A85" s="27"/>
      <c r="B85" s="15"/>
      <c r="C85" s="154" t="str">
        <f>C45</f>
        <v>VI. TUDÁSMEGOSZTÁST SZOLGÁLÓ TEVÉKENYSÉGEK, KÉPZÉS, MENTORÁLÁS, SZAKÉRTŐI SZOLGÁLTATÁS</v>
      </c>
      <c r="D85" s="29">
        <f>G50</f>
        <v>0</v>
      </c>
      <c r="E85" s="29">
        <f>H50</f>
        <v>0</v>
      </c>
      <c r="F85" s="29">
        <f>I50</f>
        <v>0</v>
      </c>
      <c r="G85" s="155" t="e">
        <f>D85/D79</f>
        <v>#DIV/0!</v>
      </c>
      <c r="H85" s="208"/>
      <c r="I85" s="208"/>
      <c r="J85" s="208"/>
      <c r="K85" s="209"/>
    </row>
    <row r="86" spans="1:11" x14ac:dyDescent="0.2">
      <c r="A86" s="27"/>
      <c r="B86" s="15"/>
      <c r="C86" s="154" t="str">
        <f>C51</f>
        <v>VII. BERUHÁZÁSI KÖLTSÉGEK</v>
      </c>
      <c r="D86" s="29">
        <f>G68+G71</f>
        <v>0</v>
      </c>
      <c r="E86" s="29">
        <f>H68+H71</f>
        <v>0</v>
      </c>
      <c r="F86" s="29">
        <f>I68+I71</f>
        <v>0</v>
      </c>
      <c r="G86" s="155" t="e">
        <f>D86/D79</f>
        <v>#DIV/0!</v>
      </c>
      <c r="H86" s="208"/>
      <c r="I86" s="208"/>
      <c r="J86" s="208"/>
      <c r="K86" s="209"/>
    </row>
    <row r="87" spans="1:11" ht="17" thickBot="1" x14ac:dyDescent="0.25">
      <c r="A87" s="27"/>
      <c r="B87" s="15"/>
      <c r="C87" s="156" t="str">
        <f>C72</f>
        <v>VIII. SZÁZALÉKOS ÁTALÁNY ALAPÚ KÖZVETETT KÖLTSÉGEK, AMELYEK KAPCSOLÓDNAK A SZAKMAI PROGRAM MEGVALÓSÍTÁSÁHOZ</v>
      </c>
      <c r="D87" s="157">
        <f>G75</f>
        <v>0</v>
      </c>
      <c r="E87" s="157">
        <f>H75</f>
        <v>0</v>
      </c>
      <c r="F87" s="157">
        <f>I75</f>
        <v>0</v>
      </c>
      <c r="G87" s="158" t="e">
        <f>D87/D79</f>
        <v>#DIV/0!</v>
      </c>
      <c r="H87" s="208"/>
      <c r="I87" s="208"/>
      <c r="J87" s="208"/>
      <c r="K87" s="209"/>
    </row>
    <row r="88" spans="1:11" ht="17" thickBot="1" x14ac:dyDescent="0.25">
      <c r="A88" s="27"/>
      <c r="B88" s="15"/>
      <c r="C88" s="165"/>
      <c r="D88" s="166"/>
      <c r="E88" s="166"/>
      <c r="F88" s="166"/>
      <c r="G88" s="166"/>
      <c r="H88" s="208"/>
      <c r="I88" s="208"/>
      <c r="J88" s="208"/>
      <c r="K88" s="209"/>
    </row>
    <row r="89" spans="1:11" ht="19" x14ac:dyDescent="0.25">
      <c r="A89" s="27"/>
      <c r="B89" s="15"/>
      <c r="C89" s="98" t="s">
        <v>186</v>
      </c>
      <c r="D89" s="107"/>
      <c r="E89" s="166"/>
      <c r="F89" s="166"/>
      <c r="G89" s="166"/>
      <c r="H89" s="208"/>
      <c r="I89" s="208"/>
      <c r="J89" s="208"/>
      <c r="K89" s="209"/>
    </row>
    <row r="90" spans="1:11" ht="17" x14ac:dyDescent="0.2">
      <c r="A90" s="27"/>
      <c r="B90" s="15"/>
      <c r="C90" s="108" t="s">
        <v>187</v>
      </c>
      <c r="D90" s="109">
        <f>D79</f>
        <v>0</v>
      </c>
      <c r="E90" s="166"/>
      <c r="F90" s="166"/>
      <c r="G90" s="166"/>
      <c r="H90" s="208"/>
      <c r="I90" s="208"/>
      <c r="J90" s="208"/>
      <c r="K90" s="209"/>
    </row>
    <row r="91" spans="1:11" ht="17" x14ac:dyDescent="0.2">
      <c r="A91" s="27"/>
      <c r="B91" s="15"/>
      <c r="C91" s="108" t="s">
        <v>284</v>
      </c>
      <c r="D91" s="109">
        <f>D90*0.1+G74</f>
        <v>0</v>
      </c>
      <c r="E91" s="166"/>
      <c r="F91" s="166"/>
      <c r="G91" s="166"/>
      <c r="H91" s="208"/>
      <c r="I91" s="208"/>
      <c r="J91" s="208"/>
      <c r="K91" s="209"/>
    </row>
    <row r="92" spans="1:11" ht="18" thickBot="1" x14ac:dyDescent="0.25">
      <c r="A92" s="27"/>
      <c r="B92" s="15"/>
      <c r="C92" s="110" t="s">
        <v>188</v>
      </c>
      <c r="D92" s="111">
        <f>D90-D91</f>
        <v>0</v>
      </c>
      <c r="E92" s="166"/>
      <c r="F92" s="166"/>
      <c r="G92" s="166"/>
      <c r="H92" s="208"/>
      <c r="I92" s="208"/>
      <c r="J92" s="208"/>
      <c r="K92" s="209"/>
    </row>
    <row r="93" spans="1:11" ht="17" thickBot="1" x14ac:dyDescent="0.25">
      <c r="A93" s="27"/>
      <c r="B93" s="15"/>
      <c r="C93" s="165"/>
      <c r="D93" s="166"/>
      <c r="E93" s="166"/>
      <c r="F93" s="166"/>
      <c r="G93" s="166"/>
      <c r="H93" s="208"/>
      <c r="I93" s="208"/>
      <c r="J93" s="208"/>
      <c r="K93" s="209"/>
    </row>
    <row r="94" spans="1:11" ht="19" x14ac:dyDescent="0.25">
      <c r="A94" s="27"/>
      <c r="B94" s="15"/>
      <c r="C94" s="98" t="s">
        <v>191</v>
      </c>
      <c r="D94" s="107"/>
      <c r="E94" s="166"/>
      <c r="F94" s="166"/>
      <c r="G94" s="166"/>
      <c r="H94" s="208"/>
      <c r="I94" s="208"/>
      <c r="J94" s="208"/>
      <c r="K94" s="209"/>
    </row>
    <row r="95" spans="1:11" ht="17" x14ac:dyDescent="0.2">
      <c r="A95" s="27"/>
      <c r="B95" s="15"/>
      <c r="C95" s="108" t="s">
        <v>192</v>
      </c>
      <c r="D95" s="112">
        <f>D92</f>
        <v>0</v>
      </c>
      <c r="E95" s="166"/>
      <c r="F95" s="166"/>
      <c r="G95" s="166"/>
      <c r="H95" s="208"/>
      <c r="I95" s="208"/>
      <c r="J95" s="208"/>
      <c r="K95" s="209"/>
    </row>
    <row r="96" spans="1:11" ht="17" x14ac:dyDescent="0.2">
      <c r="A96" s="27"/>
      <c r="B96" s="15"/>
      <c r="C96" s="108" t="s">
        <v>228</v>
      </c>
      <c r="D96" s="193">
        <v>0</v>
      </c>
      <c r="E96" s="166"/>
      <c r="F96" s="166"/>
      <c r="G96" s="166"/>
      <c r="H96" s="208"/>
      <c r="I96" s="208"/>
      <c r="J96" s="208"/>
      <c r="K96" s="209"/>
    </row>
    <row r="97" spans="1:11" ht="18" thickBot="1" x14ac:dyDescent="0.25">
      <c r="A97" s="27"/>
      <c r="B97" s="15"/>
      <c r="C97" s="110" t="s">
        <v>193</v>
      </c>
      <c r="D97" s="113" t="e">
        <f>D95/D96</f>
        <v>#DIV/0!</v>
      </c>
      <c r="E97" s="166"/>
      <c r="F97" s="166"/>
      <c r="G97" s="166"/>
      <c r="H97" s="208"/>
      <c r="I97" s="208"/>
      <c r="J97" s="208"/>
      <c r="K97" s="209"/>
    </row>
    <row r="98" spans="1:11" ht="17" thickBot="1" x14ac:dyDescent="0.25">
      <c r="A98" s="27"/>
      <c r="B98" s="15"/>
      <c r="C98" s="218"/>
      <c r="D98" s="208"/>
      <c r="E98" s="208"/>
      <c r="F98" s="208"/>
      <c r="G98" s="208"/>
      <c r="H98" s="208"/>
      <c r="I98" s="208"/>
      <c r="J98" s="208"/>
      <c r="K98" s="209"/>
    </row>
    <row r="99" spans="1:11" ht="19" x14ac:dyDescent="0.25">
      <c r="A99" s="27"/>
      <c r="B99" s="15"/>
      <c r="C99" s="98" t="s">
        <v>163</v>
      </c>
      <c r="D99" s="99"/>
      <c r="E99" s="99"/>
      <c r="F99" s="100"/>
      <c r="G99" s="166"/>
      <c r="H99" s="166"/>
      <c r="I99" s="166"/>
      <c r="J99" s="166"/>
      <c r="K99" s="167"/>
    </row>
    <row r="100" spans="1:11" x14ac:dyDescent="0.2">
      <c r="A100" s="27"/>
      <c r="B100" s="15"/>
      <c r="C100" s="114" t="s">
        <v>162</v>
      </c>
      <c r="D100" s="30" t="s">
        <v>229</v>
      </c>
      <c r="E100" s="30" t="s">
        <v>230</v>
      </c>
      <c r="F100" s="115" t="s">
        <v>231</v>
      </c>
      <c r="G100" s="166"/>
      <c r="H100" s="166"/>
      <c r="I100" s="166"/>
      <c r="J100" s="166"/>
      <c r="K100" s="167"/>
    </row>
    <row r="101" spans="1:11" x14ac:dyDescent="0.2">
      <c r="A101" s="27"/>
      <c r="B101" s="15"/>
      <c r="C101" s="116" t="s">
        <v>164</v>
      </c>
      <c r="D101" s="43">
        <v>0.15</v>
      </c>
      <c r="E101" s="31">
        <f>D82</f>
        <v>0</v>
      </c>
      <c r="F101" s="117" t="e">
        <f>E101/D79</f>
        <v>#DIV/0!</v>
      </c>
      <c r="G101" s="166"/>
      <c r="H101" s="166"/>
      <c r="I101" s="166"/>
      <c r="J101" s="166"/>
      <c r="K101" s="167"/>
    </row>
    <row r="102" spans="1:11" x14ac:dyDescent="0.2">
      <c r="A102" s="27"/>
      <c r="B102" s="15"/>
      <c r="C102" s="116" t="s">
        <v>165</v>
      </c>
      <c r="D102" s="43">
        <v>0.1</v>
      </c>
      <c r="E102" s="31">
        <f>J30</f>
        <v>0</v>
      </c>
      <c r="F102" s="118" t="e">
        <f>E102/D79</f>
        <v>#DIV/0!</v>
      </c>
      <c r="G102" s="166"/>
      <c r="H102" s="166"/>
      <c r="I102" s="166"/>
      <c r="J102" s="166"/>
      <c r="K102" s="167"/>
    </row>
    <row r="103" spans="1:11" s="13" customFormat="1" ht="34" x14ac:dyDescent="0.2">
      <c r="A103" s="27"/>
      <c r="B103" s="15"/>
      <c r="C103" s="108" t="s">
        <v>279</v>
      </c>
      <c r="D103" s="43">
        <v>7.0000000000000007E-2</v>
      </c>
      <c r="E103" s="31">
        <f>D87</f>
        <v>0</v>
      </c>
      <c r="F103" s="118" t="e">
        <f>E103/D79</f>
        <v>#DIV/0!</v>
      </c>
      <c r="G103" s="166"/>
      <c r="H103" s="166"/>
      <c r="I103" s="166"/>
      <c r="J103" s="166"/>
      <c r="K103" s="167"/>
    </row>
    <row r="104" spans="1:11" s="13" customFormat="1" ht="54" customHeight="1" x14ac:dyDescent="0.2">
      <c r="A104" s="27"/>
      <c r="B104" s="15"/>
      <c r="C104" s="108" t="s">
        <v>166</v>
      </c>
      <c r="D104" s="43">
        <v>0.25</v>
      </c>
      <c r="E104" s="31">
        <f>G27+D82+D83+D84</f>
        <v>0</v>
      </c>
      <c r="F104" s="117" t="e">
        <f>E104/D79</f>
        <v>#DIV/0!</v>
      </c>
      <c r="G104" s="166"/>
      <c r="H104" s="166"/>
      <c r="I104" s="166"/>
      <c r="J104" s="166"/>
      <c r="K104" s="167"/>
    </row>
    <row r="105" spans="1:11" s="13" customFormat="1" ht="17" x14ac:dyDescent="0.2">
      <c r="A105" s="27"/>
      <c r="B105" s="15"/>
      <c r="C105" s="108" t="s">
        <v>167</v>
      </c>
      <c r="D105" s="43">
        <v>0.1</v>
      </c>
      <c r="E105" s="31">
        <f>G68+G71</f>
        <v>0</v>
      </c>
      <c r="F105" s="117" t="e">
        <f>E105/D79</f>
        <v>#DIV/0!</v>
      </c>
      <c r="G105" s="166"/>
      <c r="H105" s="166"/>
      <c r="I105" s="166"/>
      <c r="J105" s="166"/>
      <c r="K105" s="167"/>
    </row>
    <row r="106" spans="1:11" s="13" customFormat="1" ht="34" x14ac:dyDescent="0.2">
      <c r="A106" s="27"/>
      <c r="B106" s="15"/>
      <c r="C106" s="108" t="s">
        <v>168</v>
      </c>
      <c r="D106" s="20" t="s">
        <v>113</v>
      </c>
      <c r="E106" s="20"/>
      <c r="F106" s="119"/>
      <c r="G106" s="166"/>
      <c r="H106" s="166"/>
      <c r="I106" s="166"/>
      <c r="J106" s="166"/>
      <c r="K106" s="167"/>
    </row>
    <row r="107" spans="1:11" s="13" customFormat="1" ht="34" x14ac:dyDescent="0.2">
      <c r="A107" s="27"/>
      <c r="B107" s="15"/>
      <c r="C107" s="170" t="s">
        <v>223</v>
      </c>
      <c r="D107" s="213">
        <v>0.6</v>
      </c>
      <c r="E107" s="19">
        <f>SUMIF(A3:A76,"3.2. Önállóan támogatható, kötelezően megvalósítandó tevékenységek a)   tudásmegosztást, ismeretterjesztést, szemléletformálást támogató rendezvények lebonyolítása",I3:I76)+'SZEMÉLYI JELLEGŰ RÁFORDÍTÁSOK'!E18</f>
        <v>0</v>
      </c>
      <c r="F107" s="211" t="e">
        <f>(E107+E108+E109)/D79</f>
        <v>#DIV/0!</v>
      </c>
      <c r="G107" s="166"/>
      <c r="H107" s="166"/>
      <c r="I107" s="166"/>
      <c r="J107" s="166"/>
      <c r="K107" s="167"/>
    </row>
    <row r="108" spans="1:11" s="13" customFormat="1" ht="34" x14ac:dyDescent="0.2">
      <c r="A108" s="27"/>
      <c r="B108" s="15"/>
      <c r="C108" s="170" t="s">
        <v>277</v>
      </c>
      <c r="D108" s="213"/>
      <c r="E108" s="19">
        <f>SUMIF(A3:A76,"3.3. Önállóan nem támogatható, válaszható tevékenységek a)   közvetlen szakmai információátadás a célcsoportok részére",I3:I76)</f>
        <v>0</v>
      </c>
      <c r="F108" s="211"/>
      <c r="G108" s="166"/>
      <c r="H108" s="166"/>
      <c r="I108" s="166"/>
      <c r="J108" s="166"/>
      <c r="K108" s="167"/>
    </row>
    <row r="109" spans="1:11" s="13" customFormat="1" ht="35" thickBot="1" x14ac:dyDescent="0.25">
      <c r="A109" s="27"/>
      <c r="B109" s="15"/>
      <c r="C109" s="171" t="s">
        <v>278</v>
      </c>
      <c r="D109" s="214"/>
      <c r="E109" s="120">
        <f>SUMIF(A3:A76,"3.3. Önállóan nem támogatható, válaszható tevékenységek b)   szemléletformáló kampányok megvalósítása",I3:I76)</f>
        <v>0</v>
      </c>
      <c r="F109" s="212"/>
      <c r="G109" s="166"/>
      <c r="H109" s="166"/>
      <c r="I109" s="166"/>
      <c r="J109" s="166"/>
      <c r="K109" s="167"/>
    </row>
    <row r="110" spans="1:11" s="13" customFormat="1" ht="17" thickBot="1" x14ac:dyDescent="0.25">
      <c r="A110" s="27"/>
      <c r="B110" s="15"/>
      <c r="C110" s="218"/>
      <c r="D110" s="208"/>
      <c r="E110" s="208"/>
      <c r="F110" s="208"/>
      <c r="G110" s="166"/>
      <c r="H110" s="166"/>
      <c r="I110" s="166"/>
      <c r="J110" s="166"/>
      <c r="K110" s="167"/>
    </row>
    <row r="111" spans="1:11" s="13" customFormat="1" ht="19" x14ac:dyDescent="0.25">
      <c r="A111" s="27"/>
      <c r="B111" s="15"/>
      <c r="C111" s="121" t="s">
        <v>106</v>
      </c>
      <c r="D111" s="166"/>
      <c r="E111" s="166"/>
      <c r="F111" s="166"/>
      <c r="G111" s="166"/>
      <c r="H111" s="166"/>
      <c r="I111" s="166"/>
      <c r="J111" s="166"/>
      <c r="K111" s="167"/>
    </row>
    <row r="112" spans="1:11" s="13" customFormat="1" x14ac:dyDescent="0.2">
      <c r="A112" s="27"/>
      <c r="B112" s="15"/>
      <c r="C112" s="122" t="s">
        <v>274</v>
      </c>
      <c r="D112" s="208"/>
      <c r="E112" s="208"/>
      <c r="F112" s="208"/>
      <c r="G112" s="166"/>
      <c r="H112" s="166"/>
      <c r="I112" s="166"/>
      <c r="J112" s="166"/>
      <c r="K112" s="167"/>
    </row>
    <row r="113" spans="1:11" s="13" customFormat="1" x14ac:dyDescent="0.2">
      <c r="A113" s="27"/>
      <c r="B113" s="15"/>
      <c r="C113" s="123" t="s">
        <v>107</v>
      </c>
      <c r="D113" s="208"/>
      <c r="E113" s="208"/>
      <c r="F113" s="208"/>
      <c r="G113" s="166"/>
      <c r="H113" s="166"/>
      <c r="I113" s="166"/>
      <c r="J113" s="166"/>
      <c r="K113" s="167"/>
    </row>
    <row r="114" spans="1:11" s="13" customFormat="1" x14ac:dyDescent="0.2">
      <c r="A114" s="27"/>
      <c r="B114" s="15"/>
      <c r="C114" s="124" t="s">
        <v>112</v>
      </c>
      <c r="D114" s="208"/>
      <c r="E114" s="208"/>
      <c r="F114" s="208"/>
      <c r="G114" s="166"/>
      <c r="H114" s="166"/>
      <c r="I114" s="166"/>
      <c r="J114" s="166"/>
      <c r="K114" s="167"/>
    </row>
    <row r="115" spans="1:11" s="13" customFormat="1" x14ac:dyDescent="0.2">
      <c r="A115" s="27"/>
      <c r="B115" s="15"/>
      <c r="C115" s="125" t="s">
        <v>108</v>
      </c>
      <c r="D115" s="208"/>
      <c r="E115" s="208"/>
      <c r="F115" s="208"/>
      <c r="G115" s="166"/>
      <c r="H115" s="166"/>
      <c r="I115" s="166"/>
      <c r="J115" s="166"/>
      <c r="K115" s="167"/>
    </row>
    <row r="116" spans="1:11" s="13" customFormat="1" x14ac:dyDescent="0.2">
      <c r="A116" s="27"/>
      <c r="B116" s="15"/>
      <c r="C116" s="126" t="s">
        <v>109</v>
      </c>
      <c r="D116" s="208"/>
      <c r="E116" s="208"/>
      <c r="F116" s="208"/>
      <c r="G116" s="166"/>
      <c r="H116" s="166"/>
      <c r="I116" s="166"/>
      <c r="J116" s="166"/>
      <c r="K116" s="167"/>
    </row>
    <row r="117" spans="1:11" s="13" customFormat="1" x14ac:dyDescent="0.2">
      <c r="A117" s="27"/>
      <c r="B117" s="15"/>
      <c r="C117" s="127" t="s">
        <v>110</v>
      </c>
      <c r="D117" s="208"/>
      <c r="E117" s="208"/>
      <c r="F117" s="208"/>
      <c r="G117" s="166"/>
      <c r="H117" s="166"/>
      <c r="I117" s="166"/>
      <c r="J117" s="166"/>
      <c r="K117" s="167"/>
    </row>
    <row r="118" spans="1:11" s="13" customFormat="1" x14ac:dyDescent="0.2">
      <c r="A118" s="27"/>
      <c r="B118" s="15"/>
      <c r="C118" s="128" t="s">
        <v>111</v>
      </c>
      <c r="D118" s="208"/>
      <c r="E118" s="208"/>
      <c r="F118" s="208"/>
      <c r="G118" s="166"/>
      <c r="H118" s="166"/>
      <c r="I118" s="166"/>
      <c r="J118" s="166"/>
      <c r="K118" s="167"/>
    </row>
    <row r="119" spans="1:11" s="13" customFormat="1" ht="17" thickBot="1" x14ac:dyDescent="0.25">
      <c r="A119" s="27"/>
      <c r="B119" s="15"/>
      <c r="C119" s="129" t="s">
        <v>116</v>
      </c>
      <c r="D119" s="210"/>
      <c r="E119" s="210"/>
      <c r="F119" s="210"/>
      <c r="G119" s="168"/>
      <c r="H119" s="168"/>
      <c r="I119" s="168"/>
      <c r="J119" s="168"/>
      <c r="K119" s="169"/>
    </row>
    <row r="120" spans="1:11" s="13" customFormat="1" x14ac:dyDescent="0.2">
      <c r="A120" s="27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 s="13" customFormat="1" x14ac:dyDescent="0.2">
      <c r="A121" s="18"/>
      <c r="C121"/>
      <c r="D121"/>
      <c r="E121"/>
      <c r="F121"/>
      <c r="I121"/>
      <c r="J121"/>
      <c r="K121"/>
    </row>
    <row r="122" spans="1:11" s="13" customFormat="1" x14ac:dyDescent="0.2">
      <c r="A122" s="18"/>
      <c r="C122"/>
      <c r="D122"/>
      <c r="E122"/>
      <c r="F122"/>
      <c r="I122"/>
      <c r="J122"/>
      <c r="K122"/>
    </row>
    <row r="123" spans="1:11" s="13" customFormat="1" x14ac:dyDescent="0.2">
      <c r="A123" s="18"/>
      <c r="C123"/>
      <c r="D123"/>
      <c r="E123"/>
      <c r="F123"/>
      <c r="I123"/>
      <c r="J123"/>
      <c r="K123"/>
    </row>
    <row r="124" spans="1:11" s="13" customFormat="1" x14ac:dyDescent="0.2">
      <c r="A124" s="18"/>
      <c r="C124"/>
      <c r="D124"/>
      <c r="E124"/>
      <c r="F124"/>
      <c r="I124"/>
      <c r="J124"/>
      <c r="K124"/>
    </row>
    <row r="125" spans="1:11" s="13" customFormat="1" x14ac:dyDescent="0.2">
      <c r="A125" s="18"/>
      <c r="C125"/>
      <c r="D125"/>
      <c r="E125"/>
      <c r="F125"/>
      <c r="I125"/>
      <c r="J125"/>
      <c r="K125"/>
    </row>
    <row r="126" spans="1:11" s="13" customFormat="1" x14ac:dyDescent="0.2">
      <c r="A126" s="18"/>
      <c r="C126"/>
      <c r="D126"/>
      <c r="E126"/>
      <c r="F126"/>
      <c r="I126"/>
      <c r="J126"/>
      <c r="K126"/>
    </row>
    <row r="127" spans="1:11" s="13" customFormat="1" x14ac:dyDescent="0.2">
      <c r="A127" s="18"/>
      <c r="C127"/>
      <c r="D127"/>
      <c r="E127"/>
      <c r="F127"/>
      <c r="I127"/>
      <c r="J127"/>
      <c r="K127"/>
    </row>
    <row r="128" spans="1:11" s="13" customFormat="1" x14ac:dyDescent="0.2">
      <c r="A128" s="18"/>
      <c r="C128"/>
      <c r="D128"/>
      <c r="E128"/>
      <c r="F128"/>
      <c r="I128"/>
      <c r="J128"/>
      <c r="K128"/>
    </row>
    <row r="129" spans="1:11" s="13" customFormat="1" x14ac:dyDescent="0.2">
      <c r="A129" s="18"/>
      <c r="C129"/>
      <c r="D129"/>
      <c r="E129"/>
      <c r="F129"/>
      <c r="I129"/>
      <c r="J129"/>
      <c r="K129"/>
    </row>
    <row r="130" spans="1:11" s="13" customFormat="1" x14ac:dyDescent="0.2">
      <c r="A130" s="18"/>
      <c r="C130"/>
      <c r="D130"/>
      <c r="E130"/>
      <c r="F130"/>
      <c r="I130"/>
      <c r="J130"/>
      <c r="K130"/>
    </row>
    <row r="131" spans="1:11" s="13" customFormat="1" x14ac:dyDescent="0.2">
      <c r="A131" s="18"/>
      <c r="C131"/>
      <c r="D131"/>
      <c r="E131"/>
      <c r="F131"/>
      <c r="I131"/>
      <c r="J131"/>
      <c r="K131"/>
    </row>
    <row r="132" spans="1:11" s="13" customFormat="1" x14ac:dyDescent="0.2">
      <c r="A132" s="18"/>
      <c r="C132"/>
      <c r="D132"/>
      <c r="E132"/>
      <c r="F132"/>
      <c r="I132"/>
      <c r="J132"/>
      <c r="K132"/>
    </row>
    <row r="133" spans="1:11" s="13" customFormat="1" x14ac:dyDescent="0.2">
      <c r="A133" s="18"/>
      <c r="C133"/>
      <c r="D133"/>
      <c r="E133"/>
      <c r="F133"/>
      <c r="I133"/>
      <c r="J133"/>
      <c r="K133"/>
    </row>
    <row r="134" spans="1:11" s="13" customFormat="1" x14ac:dyDescent="0.2">
      <c r="A134" s="18"/>
      <c r="C134"/>
      <c r="D134"/>
      <c r="E134"/>
      <c r="F134"/>
      <c r="I134"/>
      <c r="J134"/>
      <c r="K134"/>
    </row>
    <row r="135" spans="1:11" s="13" customFormat="1" x14ac:dyDescent="0.2">
      <c r="A135" s="18"/>
      <c r="C135"/>
      <c r="D135"/>
      <c r="E135"/>
      <c r="F135"/>
      <c r="I135"/>
      <c r="J135"/>
      <c r="K135"/>
    </row>
    <row r="136" spans="1:11" s="13" customFormat="1" x14ac:dyDescent="0.2">
      <c r="A136" s="18"/>
      <c r="C136"/>
      <c r="D136"/>
      <c r="E136"/>
      <c r="F136"/>
      <c r="I136"/>
      <c r="J136"/>
      <c r="K136"/>
    </row>
    <row r="137" spans="1:11" s="13" customFormat="1" x14ac:dyDescent="0.2">
      <c r="A137" s="18"/>
      <c r="C137"/>
      <c r="D137"/>
      <c r="E137"/>
      <c r="F137"/>
      <c r="I137"/>
      <c r="J137"/>
      <c r="K137"/>
    </row>
    <row r="138" spans="1:11" s="13" customFormat="1" x14ac:dyDescent="0.2">
      <c r="A138" s="18"/>
      <c r="C138"/>
      <c r="D138"/>
      <c r="E138"/>
      <c r="F138"/>
      <c r="I138"/>
      <c r="J138"/>
      <c r="K138"/>
    </row>
    <row r="139" spans="1:11" s="13" customFormat="1" x14ac:dyDescent="0.2">
      <c r="A139" s="18"/>
      <c r="C139"/>
      <c r="D139"/>
      <c r="E139"/>
      <c r="F139"/>
      <c r="I139"/>
      <c r="J139"/>
      <c r="K139"/>
    </row>
    <row r="140" spans="1:11" s="13" customFormat="1" x14ac:dyDescent="0.2">
      <c r="A140" s="18"/>
      <c r="C140"/>
      <c r="D140"/>
      <c r="E140"/>
      <c r="F140"/>
      <c r="I140"/>
      <c r="J140"/>
      <c r="K140"/>
    </row>
    <row r="141" spans="1:11" s="13" customFormat="1" x14ac:dyDescent="0.2">
      <c r="A141" s="18"/>
      <c r="C141"/>
      <c r="D141"/>
      <c r="E141"/>
      <c r="F141"/>
      <c r="I141"/>
      <c r="J141"/>
      <c r="K141"/>
    </row>
    <row r="142" spans="1:11" x14ac:dyDescent="0.2">
      <c r="B142" s="13"/>
    </row>
    <row r="143" spans="1:11" x14ac:dyDescent="0.2">
      <c r="B143" s="13"/>
      <c r="I143" s="15"/>
      <c r="J143" s="15"/>
      <c r="K143" s="15"/>
    </row>
    <row r="144" spans="1:11" x14ac:dyDescent="0.2">
      <c r="B144" s="13"/>
    </row>
    <row r="145" spans="2:2" x14ac:dyDescent="0.2">
      <c r="B145" s="13"/>
    </row>
    <row r="146" spans="2:2" x14ac:dyDescent="0.2">
      <c r="B146" s="13"/>
    </row>
    <row r="147" spans="2:2" x14ac:dyDescent="0.2">
      <c r="B147" s="13"/>
    </row>
    <row r="148" spans="2:2" x14ac:dyDescent="0.2">
      <c r="B148" s="13"/>
    </row>
    <row r="149" spans="2:2" x14ac:dyDescent="0.2">
      <c r="B149" s="13"/>
    </row>
    <row r="150" spans="2:2" x14ac:dyDescent="0.2">
      <c r="B150" s="13"/>
    </row>
    <row r="151" spans="2:2" x14ac:dyDescent="0.2">
      <c r="B151" s="13"/>
    </row>
    <row r="152" spans="2:2" x14ac:dyDescent="0.2">
      <c r="B152" s="13"/>
    </row>
    <row r="153" spans="2:2" x14ac:dyDescent="0.2">
      <c r="B153" s="13"/>
    </row>
    <row r="154" spans="2:2" x14ac:dyDescent="0.2">
      <c r="B154" s="13"/>
    </row>
    <row r="155" spans="2:2" x14ac:dyDescent="0.2">
      <c r="B155" s="13"/>
    </row>
    <row r="156" spans="2:2" x14ac:dyDescent="0.2">
      <c r="B156" s="13"/>
    </row>
  </sheetData>
  <sheetProtection algorithmName="SHA-512" hashValue="97oy+3YaGQlZKRZym+L9jiTYb0SRrspRDzsgSkwy8GUNhmB56lr5ryuaCh/ozkHLiqVgyxt9sFDJTxqbZH3I8w==" saltValue="blPSe38zlL0He0SRbXcelg==" spinCount="100000" sheet="1" objects="1" scenarios="1" selectLockedCells="1"/>
  <mergeCells count="9">
    <mergeCell ref="B1:B76"/>
    <mergeCell ref="H78:K98"/>
    <mergeCell ref="D112:F119"/>
    <mergeCell ref="F107:F109"/>
    <mergeCell ref="D107:D109"/>
    <mergeCell ref="D1:K1"/>
    <mergeCell ref="C77:K77"/>
    <mergeCell ref="C110:F110"/>
    <mergeCell ref="C98:G98"/>
  </mergeCells>
  <phoneticPr fontId="14" type="noConversion"/>
  <conditionalFormatting sqref="D95">
    <cfRule type="cellIs" dxfId="29" priority="1" operator="lessThan">
      <formula>10000000</formula>
    </cfRule>
    <cfRule type="cellIs" dxfId="28" priority="2" operator="greaterThan">
      <formula>100000000</formula>
    </cfRule>
  </conditionalFormatting>
  <conditionalFormatting sqref="D97">
    <cfRule type="cellIs" dxfId="27" priority="6" operator="greaterThan">
      <formula>1.5</formula>
    </cfRule>
    <cfRule type="cellIs" dxfId="26" priority="5" operator="equal">
      <formula>1.5</formula>
    </cfRule>
    <cfRule type="cellIs" dxfId="25" priority="4" operator="lessThan">
      <formula>1.5</formula>
    </cfRule>
  </conditionalFormatting>
  <conditionalFormatting sqref="F101">
    <cfRule type="cellIs" dxfId="24" priority="42" operator="equal">
      <formula>$D$101</formula>
    </cfRule>
    <cfRule type="cellIs" dxfId="23" priority="45" operator="lessThan">
      <formula>$D$101</formula>
    </cfRule>
    <cfRule type="cellIs" dxfId="22" priority="46" operator="greaterThan">
      <formula>$D$101</formula>
    </cfRule>
  </conditionalFormatting>
  <conditionalFormatting sqref="F102">
    <cfRule type="cellIs" dxfId="21" priority="39" operator="equal">
      <formula>$D$102</formula>
    </cfRule>
    <cfRule type="cellIs" dxfId="20" priority="41" operator="greaterThan">
      <formula>$D$102</formula>
    </cfRule>
    <cfRule type="cellIs" dxfId="19" priority="40" operator="lessThan">
      <formula>$D$102</formula>
    </cfRule>
  </conditionalFormatting>
  <conditionalFormatting sqref="F103">
    <cfRule type="cellIs" dxfId="18" priority="36" operator="equal">
      <formula>$D$103</formula>
    </cfRule>
    <cfRule type="cellIs" dxfId="17" priority="38" operator="greaterThan">
      <formula>$D$103</formula>
    </cfRule>
    <cfRule type="cellIs" dxfId="16" priority="35" operator="lessThan">
      <formula>$D$103</formula>
    </cfRule>
    <cfRule type="expression" dxfId="15" priority="3">
      <formula>ROUND(D103,2)=ROUND(F103,2)</formula>
    </cfRule>
  </conditionalFormatting>
  <conditionalFormatting sqref="F104">
    <cfRule type="cellIs" dxfId="14" priority="34" operator="greaterThan">
      <formula>$D$104</formula>
    </cfRule>
    <cfRule type="cellIs" dxfId="13" priority="33" operator="lessThan">
      <formula>$D$104</formula>
    </cfRule>
    <cfRule type="cellIs" dxfId="12" priority="31" operator="equal">
      <formula>$D$104</formula>
    </cfRule>
  </conditionalFormatting>
  <conditionalFormatting sqref="F105">
    <cfRule type="cellIs" dxfId="11" priority="30" operator="greaterThan">
      <formula>$D$105</formula>
    </cfRule>
    <cfRule type="cellIs" dxfId="10" priority="29" operator="lessThan">
      <formula>$D$105</formula>
    </cfRule>
    <cfRule type="cellIs" dxfId="9" priority="28" operator="equal">
      <formula>$D$105</formula>
    </cfRule>
  </conditionalFormatting>
  <conditionalFormatting sqref="F107:F109">
    <cfRule type="cellIs" dxfId="8" priority="15" operator="lessThan">
      <formula>$D$107</formula>
    </cfRule>
    <cfRule type="cellIs" dxfId="7" priority="14" operator="equal">
      <formula>$D$107</formula>
    </cfRule>
    <cfRule type="cellIs" dxfId="6" priority="13" operator="greaterThan">
      <formula>$D$107</formula>
    </cfRule>
  </conditionalFormatting>
  <pageMargins left="0.23622047244094491" right="0.23622047244094491" top="0.55118110236220474" bottom="0.6692913385826772" header="0.31496062992125984" footer="0.31496062992125984"/>
  <pageSetup paperSize="8" scale="60" fitToHeight="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1" operator="greaterThan" id="{4B22E8B1-580A-4541-9C73-F5B7F44262A1}">
            <xm:f>ESZKÖZBESZERZÉS!$D$3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cellIs" priority="60" operator="greaterThan" id="{31524346-B278-9742-BFB0-274170711BD9}">
            <xm:f>ESZKÖZBESZERZÉS!$D$9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D54</xm:sqref>
        </x14:conditionalFormatting>
        <x14:conditionalFormatting xmlns:xm="http://schemas.microsoft.com/office/excel/2006/main">
          <x14:cfRule type="cellIs" priority="59" operator="greaterThan" id="{48E18AC2-4BF5-B642-8C72-B14A0C852627}">
            <xm:f>ESZKÖZBESZERZÉS!$D$12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D55</xm:sqref>
        </x14:conditionalFormatting>
        <x14:conditionalFormatting xmlns:xm="http://schemas.microsoft.com/office/excel/2006/main">
          <x14:cfRule type="cellIs" priority="58" operator="greaterThan" id="{9349B411-75A9-3E40-AE4D-04F3FAE52B95}">
            <xm:f>ESZKÖZBESZERZÉS!$D$16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D56</xm:sqref>
        </x14:conditionalFormatting>
        <x14:conditionalFormatting xmlns:xm="http://schemas.microsoft.com/office/excel/2006/main">
          <x14:cfRule type="cellIs" priority="57" operator="greaterThan" id="{D576D541-C08E-8447-B0DE-7EBD4B2E4653}">
            <xm:f>ESZKÖZBESZERZÉS!$D$19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D57</xm:sqref>
        </x14:conditionalFormatting>
        <x14:conditionalFormatting xmlns:xm="http://schemas.microsoft.com/office/excel/2006/main">
          <x14:cfRule type="cellIs" priority="56" operator="greaterThan" id="{6B29DC69-E15A-1745-8C64-0E23B88CC668}">
            <xm:f>ESZKÖZBESZERZÉS!$D$25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D58</xm:sqref>
        </x14:conditionalFormatting>
        <x14:conditionalFormatting xmlns:xm="http://schemas.microsoft.com/office/excel/2006/main">
          <x14:cfRule type="cellIs" priority="55" operator="greaterThan" id="{277B6966-5476-AF42-A20B-A17D3D51B7F3}">
            <xm:f>ESZKÖZBESZERZÉS!$D$27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D59</xm:sqref>
        </x14:conditionalFormatting>
        <x14:conditionalFormatting xmlns:xm="http://schemas.microsoft.com/office/excel/2006/main">
          <x14:cfRule type="cellIs" priority="54" operator="greaterThan" id="{65B98B91-81CE-EF44-88A0-605C631AFF34}">
            <xm:f>ESZKÖZBESZERZÉS!$D$29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D60</xm:sqref>
        </x14:conditionalFormatting>
        <x14:conditionalFormatting xmlns:xm="http://schemas.microsoft.com/office/excel/2006/main">
          <x14:cfRule type="cellIs" priority="53" operator="greaterThan" id="{7A3DF2DB-A1F1-DB48-A57A-2EA6F5F531E3}">
            <xm:f>ESZKÖZBESZERZÉS!$D$31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D61</xm:sqref>
        </x14:conditionalFormatting>
        <x14:conditionalFormatting xmlns:xm="http://schemas.microsoft.com/office/excel/2006/main">
          <x14:cfRule type="cellIs" priority="52" operator="greaterThan" id="{EF7FC56A-FBBD-094D-A56C-65AAF56DBD51}">
            <xm:f>ESZKÖZBESZERZÉS!$D$33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D62</xm:sqref>
        </x14:conditionalFormatting>
        <x14:conditionalFormatting xmlns:xm="http://schemas.microsoft.com/office/excel/2006/main">
          <x14:cfRule type="cellIs" priority="51" operator="greaterThan" id="{F4CC4273-25E6-504F-A629-7144FDC1C188}">
            <xm:f>ESZKÖZBESZERZÉS!$D$36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D63</xm:sqref>
        </x14:conditionalFormatting>
        <x14:conditionalFormatting xmlns:xm="http://schemas.microsoft.com/office/excel/2006/main">
          <x14:cfRule type="cellIs" priority="50" operator="greaterThan" id="{2589A726-2304-A74E-8D55-282B9DB82779}">
            <xm:f>ESZKÖZBESZERZÉS!$D$40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D64</xm:sqref>
        </x14:conditionalFormatting>
        <x14:conditionalFormatting xmlns:xm="http://schemas.microsoft.com/office/excel/2006/main">
          <x14:cfRule type="cellIs" priority="49" operator="greaterThan" id="{75E84DE1-EDDE-AA4B-BB1D-5AECE3029533}">
            <xm:f>ESZKÖZBESZERZÉS!$D$43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48" operator="greaterThan" id="{EA57DD5C-0DE6-AF46-83E8-7E339460732F}">
            <xm:f>ESZKÖZBESZERZÉS!$D$46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D66</xm:sqref>
        </x14:conditionalFormatting>
        <x14:conditionalFormatting xmlns:xm="http://schemas.microsoft.com/office/excel/2006/main">
          <x14:cfRule type="cellIs" priority="47" operator="greaterThan" id="{E89CB056-8C1E-DE4B-9B39-5E13BD22FF56}">
            <xm:f>ESZKÖZBESZERZÉS!$D$48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'TEVÉKENYSÉGEK BESOROLÁSA'!$A$1:$A$11</xm:f>
          </x14:formula1>
          <xm:sqref>A43 A24:A26 A29:A30 A16:A21 A39:A40 A33:A36 A6:A13 A46:A49 A70 A53:A67 A73:A74</xm:sqref>
        </x14:dataValidation>
        <x14:dataValidation type="list" allowBlank="1" showInputMessage="1" showErrorMessage="1" xr:uid="{00000000-0002-0000-0000-000001000000}">
          <x14:formula1>
            <xm:f>'TEVÉKENYSÉGEK BESOROLÁSA'!$A$1:$A$9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A22"/>
  <sheetViews>
    <sheetView workbookViewId="0">
      <pane ySplit="1" topLeftCell="A2" activePane="bottomLeft" state="frozen"/>
      <selection pane="bottomLeft" activeCell="C7" sqref="C7"/>
    </sheetView>
  </sheetViews>
  <sheetFormatPr baseColWidth="10" defaultColWidth="10.6640625" defaultRowHeight="16" x14ac:dyDescent="0.2"/>
  <cols>
    <col min="1" max="1" width="28.33203125" style="15" customWidth="1"/>
    <col min="2" max="2" width="59.33203125" style="15" customWidth="1"/>
    <col min="3" max="3" width="19.33203125" style="15" customWidth="1"/>
    <col min="4" max="4" width="13.33203125" style="15" bestFit="1" customWidth="1"/>
    <col min="5" max="5" width="14" style="15" bestFit="1" customWidth="1"/>
    <col min="6" max="6" width="11" style="15" bestFit="1" customWidth="1"/>
    <col min="7" max="7" width="13.33203125" style="15" bestFit="1" customWidth="1"/>
    <col min="8" max="8" width="11.33203125" style="15" bestFit="1" customWidth="1"/>
    <col min="9" max="11" width="14.33203125" style="15" bestFit="1" customWidth="1"/>
    <col min="12" max="12" width="12.6640625" style="15" bestFit="1" customWidth="1"/>
    <col min="13" max="14" width="13.6640625" style="15" bestFit="1" customWidth="1"/>
    <col min="15" max="15" width="1.33203125" style="15" bestFit="1" customWidth="1"/>
    <col min="16" max="18" width="13.33203125" style="15" bestFit="1" customWidth="1"/>
    <col min="19" max="19" width="11.6640625" style="15" bestFit="1" customWidth="1"/>
    <col min="20" max="20" width="13.33203125" style="15" bestFit="1" customWidth="1"/>
    <col min="21" max="21" width="11" style="15" bestFit="1" customWidth="1"/>
    <col min="22" max="24" width="14.33203125" style="15" bestFit="1" customWidth="1"/>
    <col min="25" max="25" width="12.6640625" style="15" bestFit="1" customWidth="1"/>
    <col min="26" max="27" width="13.6640625" style="15" bestFit="1" customWidth="1"/>
    <col min="28" max="16384" width="10.6640625" style="15"/>
  </cols>
  <sheetData>
    <row r="1" spans="1:27" ht="30" customHeight="1" x14ac:dyDescent="0.2">
      <c r="A1" s="226" t="s">
        <v>127</v>
      </c>
      <c r="B1" s="221" t="s">
        <v>233</v>
      </c>
      <c r="C1" s="223" t="s">
        <v>171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5"/>
      <c r="O1" s="76" t="s">
        <v>113</v>
      </c>
      <c r="P1" s="223" t="s">
        <v>172</v>
      </c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5"/>
    </row>
    <row r="2" spans="1:27" s="35" customFormat="1" ht="39" x14ac:dyDescent="0.2">
      <c r="A2" s="227"/>
      <c r="B2" s="222"/>
      <c r="C2" s="79" t="s">
        <v>11</v>
      </c>
      <c r="D2" s="33" t="s">
        <v>12</v>
      </c>
      <c r="E2" s="33" t="s">
        <v>13</v>
      </c>
      <c r="F2" s="33" t="s">
        <v>14</v>
      </c>
      <c r="G2" s="33" t="s">
        <v>15</v>
      </c>
      <c r="H2" s="33" t="s">
        <v>19</v>
      </c>
      <c r="I2" s="33" t="s">
        <v>20</v>
      </c>
      <c r="J2" s="33" t="s">
        <v>21</v>
      </c>
      <c r="K2" s="33" t="s">
        <v>31</v>
      </c>
      <c r="L2" s="33" t="s">
        <v>22</v>
      </c>
      <c r="M2" s="33" t="s">
        <v>23</v>
      </c>
      <c r="N2" s="80" t="s">
        <v>33</v>
      </c>
      <c r="P2" s="79" t="s">
        <v>208</v>
      </c>
      <c r="Q2" s="33" t="s">
        <v>12</v>
      </c>
      <c r="R2" s="33" t="s">
        <v>13</v>
      </c>
      <c r="S2" s="33" t="s">
        <v>14</v>
      </c>
      <c r="T2" s="33" t="s">
        <v>209</v>
      </c>
      <c r="U2" s="34" t="s">
        <v>232</v>
      </c>
      <c r="V2" s="33" t="s">
        <v>210</v>
      </c>
      <c r="W2" s="33" t="s">
        <v>21</v>
      </c>
      <c r="X2" s="33" t="s">
        <v>31</v>
      </c>
      <c r="Y2" s="33" t="s">
        <v>22</v>
      </c>
      <c r="Z2" s="33" t="s">
        <v>211</v>
      </c>
      <c r="AA2" s="80" t="s">
        <v>33</v>
      </c>
    </row>
    <row r="3" spans="1:27" ht="20.25" customHeight="1" x14ac:dyDescent="0.2">
      <c r="A3" s="194" t="s">
        <v>178</v>
      </c>
      <c r="B3" s="196" t="s">
        <v>118</v>
      </c>
      <c r="C3" s="81">
        <f>G3-E3-D3</f>
        <v>0</v>
      </c>
      <c r="D3" s="14">
        <f>G3*0.15</f>
        <v>0</v>
      </c>
      <c r="E3" s="4">
        <f>G3*0.185</f>
        <v>0</v>
      </c>
      <c r="F3" s="4">
        <f>G3*0.13</f>
        <v>0</v>
      </c>
      <c r="G3" s="191">
        <v>0</v>
      </c>
      <c r="H3" s="192">
        <v>0</v>
      </c>
      <c r="I3" s="4">
        <f>H3*C3</f>
        <v>0</v>
      </c>
      <c r="J3" s="4">
        <f>H3*D3</f>
        <v>0</v>
      </c>
      <c r="K3" s="4">
        <f>H3*E3</f>
        <v>0</v>
      </c>
      <c r="L3" s="4">
        <f>H3*F3</f>
        <v>0</v>
      </c>
      <c r="M3" s="4">
        <f>H3*G3</f>
        <v>0</v>
      </c>
      <c r="N3" s="82">
        <f>L3+M3</f>
        <v>0</v>
      </c>
      <c r="P3" s="81">
        <f>T3-R3-Q3</f>
        <v>0</v>
      </c>
      <c r="Q3" s="14">
        <f>T3*0.9*0.15</f>
        <v>0</v>
      </c>
      <c r="R3" s="4">
        <f>T3*0.9*0.185</f>
        <v>0</v>
      </c>
      <c r="S3" s="4">
        <f>T3*0.9*0.13</f>
        <v>0</v>
      </c>
      <c r="T3" s="191">
        <v>0</v>
      </c>
      <c r="U3" s="192">
        <v>0</v>
      </c>
      <c r="V3" s="4">
        <f>U3*P3</f>
        <v>0</v>
      </c>
      <c r="W3" s="4">
        <f>U3*Q3</f>
        <v>0</v>
      </c>
      <c r="X3" s="4">
        <f>U3*R3</f>
        <v>0</v>
      </c>
      <c r="Y3" s="4">
        <f>U3*S3</f>
        <v>0</v>
      </c>
      <c r="Z3" s="4">
        <f>U3*T3</f>
        <v>0</v>
      </c>
      <c r="AA3" s="82">
        <f>Y3+Z3</f>
        <v>0</v>
      </c>
    </row>
    <row r="4" spans="1:27" ht="20.25" customHeight="1" x14ac:dyDescent="0.2">
      <c r="A4" s="194" t="s">
        <v>175</v>
      </c>
      <c r="B4" s="196" t="s">
        <v>119</v>
      </c>
      <c r="C4" s="81">
        <f t="shared" ref="C4:C9" si="0">G4-E4-D4</f>
        <v>0</v>
      </c>
      <c r="D4" s="14">
        <f t="shared" ref="D4:D9" si="1">G4*0.15</f>
        <v>0</v>
      </c>
      <c r="E4" s="4">
        <f t="shared" ref="E4:E9" si="2">G4*0.185</f>
        <v>0</v>
      </c>
      <c r="F4" s="4">
        <f t="shared" ref="F4:F9" si="3">G4*0.13</f>
        <v>0</v>
      </c>
      <c r="G4" s="191">
        <v>0</v>
      </c>
      <c r="H4" s="192">
        <v>0</v>
      </c>
      <c r="I4" s="4">
        <f t="shared" ref="I4:I9" si="4">H4*C4</f>
        <v>0</v>
      </c>
      <c r="J4" s="4">
        <f t="shared" ref="J4:J9" si="5">H4*D4</f>
        <v>0</v>
      </c>
      <c r="K4" s="4">
        <f t="shared" ref="K4:K9" si="6">H4*E4</f>
        <v>0</v>
      </c>
      <c r="L4" s="4">
        <f t="shared" ref="L4:L9" si="7">H4*F4</f>
        <v>0</v>
      </c>
      <c r="M4" s="4">
        <f t="shared" ref="M4:M9" si="8">H4*G4</f>
        <v>0</v>
      </c>
      <c r="N4" s="82">
        <f t="shared" ref="N4:N9" si="9">L4+M4</f>
        <v>0</v>
      </c>
      <c r="P4" s="81">
        <f t="shared" ref="P4:P9" si="10">T4-R4-Q4</f>
        <v>0</v>
      </c>
      <c r="Q4" s="14">
        <f t="shared" ref="Q4:Q9" si="11">T4*0.9*0.15</f>
        <v>0</v>
      </c>
      <c r="R4" s="4">
        <f t="shared" ref="R4:R9" si="12">T4*0.9*0.185</f>
        <v>0</v>
      </c>
      <c r="S4" s="4">
        <f t="shared" ref="S4:S9" si="13">T4*0.9*0.13</f>
        <v>0</v>
      </c>
      <c r="T4" s="191">
        <v>0</v>
      </c>
      <c r="U4" s="192">
        <v>0</v>
      </c>
      <c r="V4" s="4">
        <f t="shared" ref="V4:V9" si="14">U4*P4</f>
        <v>0</v>
      </c>
      <c r="W4" s="4">
        <f t="shared" ref="W4:W9" si="15">U4*Q4</f>
        <v>0</v>
      </c>
      <c r="X4" s="4">
        <f t="shared" ref="X4:X9" si="16">U4*R4</f>
        <v>0</v>
      </c>
      <c r="Y4" s="4">
        <f t="shared" ref="Y4:Y9" si="17">U4*S4</f>
        <v>0</v>
      </c>
      <c r="Z4" s="4">
        <f t="shared" ref="Z4:Z9" si="18">U4*T4</f>
        <v>0</v>
      </c>
      <c r="AA4" s="82">
        <f t="shared" ref="AA4:AA9" si="19">Y4+Z4</f>
        <v>0</v>
      </c>
    </row>
    <row r="5" spans="1:27" ht="20.25" customHeight="1" x14ac:dyDescent="0.2">
      <c r="A5" s="194" t="s">
        <v>175</v>
      </c>
      <c r="B5" s="196" t="s">
        <v>120</v>
      </c>
      <c r="C5" s="81">
        <f t="shared" si="0"/>
        <v>0</v>
      </c>
      <c r="D5" s="14">
        <f t="shared" si="1"/>
        <v>0</v>
      </c>
      <c r="E5" s="4">
        <f t="shared" si="2"/>
        <v>0</v>
      </c>
      <c r="F5" s="4">
        <f t="shared" si="3"/>
        <v>0</v>
      </c>
      <c r="G5" s="191">
        <v>0</v>
      </c>
      <c r="H5" s="192">
        <v>0</v>
      </c>
      <c r="I5" s="4">
        <f t="shared" si="4"/>
        <v>0</v>
      </c>
      <c r="J5" s="4">
        <f t="shared" si="5"/>
        <v>0</v>
      </c>
      <c r="K5" s="4">
        <f t="shared" si="6"/>
        <v>0</v>
      </c>
      <c r="L5" s="4">
        <f t="shared" si="7"/>
        <v>0</v>
      </c>
      <c r="M5" s="4">
        <f t="shared" si="8"/>
        <v>0</v>
      </c>
      <c r="N5" s="82">
        <f t="shared" si="9"/>
        <v>0</v>
      </c>
      <c r="P5" s="81">
        <f t="shared" si="10"/>
        <v>0</v>
      </c>
      <c r="Q5" s="14">
        <f t="shared" si="11"/>
        <v>0</v>
      </c>
      <c r="R5" s="4">
        <f t="shared" si="12"/>
        <v>0</v>
      </c>
      <c r="S5" s="4">
        <f t="shared" si="13"/>
        <v>0</v>
      </c>
      <c r="T5" s="191">
        <v>0</v>
      </c>
      <c r="U5" s="192">
        <v>0</v>
      </c>
      <c r="V5" s="4">
        <f t="shared" si="14"/>
        <v>0</v>
      </c>
      <c r="W5" s="4">
        <f t="shared" si="15"/>
        <v>0</v>
      </c>
      <c r="X5" s="4">
        <f t="shared" si="16"/>
        <v>0</v>
      </c>
      <c r="Y5" s="4">
        <f t="shared" si="17"/>
        <v>0</v>
      </c>
      <c r="Z5" s="4">
        <f t="shared" si="18"/>
        <v>0</v>
      </c>
      <c r="AA5" s="82">
        <f t="shared" si="19"/>
        <v>0</v>
      </c>
    </row>
    <row r="6" spans="1:27" ht="20.25" customHeight="1" x14ac:dyDescent="0.2">
      <c r="A6" s="194" t="s">
        <v>175</v>
      </c>
      <c r="B6" s="196" t="s">
        <v>121</v>
      </c>
      <c r="C6" s="81">
        <f t="shared" si="0"/>
        <v>0</v>
      </c>
      <c r="D6" s="14">
        <f t="shared" si="1"/>
        <v>0</v>
      </c>
      <c r="E6" s="4">
        <f t="shared" si="2"/>
        <v>0</v>
      </c>
      <c r="F6" s="4">
        <f t="shared" si="3"/>
        <v>0</v>
      </c>
      <c r="G6" s="191">
        <v>0</v>
      </c>
      <c r="H6" s="192">
        <v>0</v>
      </c>
      <c r="I6" s="4">
        <f t="shared" si="4"/>
        <v>0</v>
      </c>
      <c r="J6" s="4">
        <f t="shared" si="5"/>
        <v>0</v>
      </c>
      <c r="K6" s="4">
        <f t="shared" si="6"/>
        <v>0</v>
      </c>
      <c r="L6" s="4">
        <f t="shared" si="7"/>
        <v>0</v>
      </c>
      <c r="M6" s="4">
        <f t="shared" si="8"/>
        <v>0</v>
      </c>
      <c r="N6" s="82">
        <f t="shared" si="9"/>
        <v>0</v>
      </c>
      <c r="P6" s="81">
        <f t="shared" si="10"/>
        <v>0</v>
      </c>
      <c r="Q6" s="14">
        <f t="shared" si="11"/>
        <v>0</v>
      </c>
      <c r="R6" s="4">
        <f t="shared" si="12"/>
        <v>0</v>
      </c>
      <c r="S6" s="4">
        <f t="shared" si="13"/>
        <v>0</v>
      </c>
      <c r="T6" s="191">
        <v>0</v>
      </c>
      <c r="U6" s="192">
        <v>0</v>
      </c>
      <c r="V6" s="4">
        <f t="shared" si="14"/>
        <v>0</v>
      </c>
      <c r="W6" s="4">
        <f t="shared" si="15"/>
        <v>0</v>
      </c>
      <c r="X6" s="4">
        <f t="shared" si="16"/>
        <v>0</v>
      </c>
      <c r="Y6" s="4">
        <f t="shared" si="17"/>
        <v>0</v>
      </c>
      <c r="Z6" s="4">
        <f t="shared" si="18"/>
        <v>0</v>
      </c>
      <c r="AA6" s="82">
        <f t="shared" si="19"/>
        <v>0</v>
      </c>
    </row>
    <row r="7" spans="1:27" ht="20.25" customHeight="1" x14ac:dyDescent="0.2">
      <c r="A7" s="194" t="s">
        <v>175</v>
      </c>
      <c r="B7" s="196" t="s">
        <v>122</v>
      </c>
      <c r="C7" s="81">
        <f t="shared" si="0"/>
        <v>0</v>
      </c>
      <c r="D7" s="14">
        <f t="shared" si="1"/>
        <v>0</v>
      </c>
      <c r="E7" s="4">
        <f t="shared" si="2"/>
        <v>0</v>
      </c>
      <c r="F7" s="4">
        <f t="shared" si="3"/>
        <v>0</v>
      </c>
      <c r="G7" s="191">
        <v>0</v>
      </c>
      <c r="H7" s="192">
        <v>0</v>
      </c>
      <c r="I7" s="4">
        <f t="shared" si="4"/>
        <v>0</v>
      </c>
      <c r="J7" s="4">
        <f t="shared" si="5"/>
        <v>0</v>
      </c>
      <c r="K7" s="4">
        <f t="shared" si="6"/>
        <v>0</v>
      </c>
      <c r="L7" s="4">
        <f t="shared" si="7"/>
        <v>0</v>
      </c>
      <c r="M7" s="4">
        <f t="shared" si="8"/>
        <v>0</v>
      </c>
      <c r="N7" s="82">
        <f t="shared" si="9"/>
        <v>0</v>
      </c>
      <c r="P7" s="81">
        <f t="shared" si="10"/>
        <v>0</v>
      </c>
      <c r="Q7" s="14">
        <f t="shared" si="11"/>
        <v>0</v>
      </c>
      <c r="R7" s="4">
        <f t="shared" si="12"/>
        <v>0</v>
      </c>
      <c r="S7" s="4">
        <f t="shared" si="13"/>
        <v>0</v>
      </c>
      <c r="T7" s="191">
        <v>0</v>
      </c>
      <c r="U7" s="192">
        <v>0</v>
      </c>
      <c r="V7" s="4">
        <f t="shared" si="14"/>
        <v>0</v>
      </c>
      <c r="W7" s="4">
        <f t="shared" si="15"/>
        <v>0</v>
      </c>
      <c r="X7" s="4">
        <f t="shared" si="16"/>
        <v>0</v>
      </c>
      <c r="Y7" s="4">
        <f t="shared" si="17"/>
        <v>0</v>
      </c>
      <c r="Z7" s="4">
        <f t="shared" si="18"/>
        <v>0</v>
      </c>
      <c r="AA7" s="82">
        <f t="shared" si="19"/>
        <v>0</v>
      </c>
    </row>
    <row r="8" spans="1:27" ht="20.25" customHeight="1" x14ac:dyDescent="0.2">
      <c r="A8" s="194" t="s">
        <v>175</v>
      </c>
      <c r="B8" s="196" t="s">
        <v>173</v>
      </c>
      <c r="C8" s="81">
        <f t="shared" si="0"/>
        <v>0</v>
      </c>
      <c r="D8" s="14">
        <f t="shared" si="1"/>
        <v>0</v>
      </c>
      <c r="E8" s="4">
        <f t="shared" si="2"/>
        <v>0</v>
      </c>
      <c r="F8" s="4">
        <f t="shared" si="3"/>
        <v>0</v>
      </c>
      <c r="G8" s="191">
        <v>0</v>
      </c>
      <c r="H8" s="192">
        <v>0</v>
      </c>
      <c r="I8" s="4">
        <f t="shared" si="4"/>
        <v>0</v>
      </c>
      <c r="J8" s="4">
        <f t="shared" si="5"/>
        <v>0</v>
      </c>
      <c r="K8" s="4">
        <f t="shared" si="6"/>
        <v>0</v>
      </c>
      <c r="L8" s="4">
        <f t="shared" si="7"/>
        <v>0</v>
      </c>
      <c r="M8" s="4">
        <f t="shared" si="8"/>
        <v>0</v>
      </c>
      <c r="N8" s="82">
        <f t="shared" si="9"/>
        <v>0</v>
      </c>
      <c r="P8" s="81">
        <f t="shared" si="10"/>
        <v>0</v>
      </c>
      <c r="Q8" s="14">
        <f t="shared" si="11"/>
        <v>0</v>
      </c>
      <c r="R8" s="4">
        <f t="shared" si="12"/>
        <v>0</v>
      </c>
      <c r="S8" s="4">
        <f t="shared" si="13"/>
        <v>0</v>
      </c>
      <c r="T8" s="191">
        <v>0</v>
      </c>
      <c r="U8" s="192">
        <v>0</v>
      </c>
      <c r="V8" s="4">
        <f t="shared" si="14"/>
        <v>0</v>
      </c>
      <c r="W8" s="4">
        <f t="shared" si="15"/>
        <v>0</v>
      </c>
      <c r="X8" s="4">
        <f t="shared" si="16"/>
        <v>0</v>
      </c>
      <c r="Y8" s="4">
        <f t="shared" si="17"/>
        <v>0</v>
      </c>
      <c r="Z8" s="4">
        <f t="shared" si="18"/>
        <v>0</v>
      </c>
      <c r="AA8" s="82">
        <f t="shared" si="19"/>
        <v>0</v>
      </c>
    </row>
    <row r="9" spans="1:27" ht="20.25" customHeight="1" thickBot="1" x14ac:dyDescent="0.25">
      <c r="A9" s="195" t="s">
        <v>175</v>
      </c>
      <c r="B9" s="196" t="s">
        <v>174</v>
      </c>
      <c r="C9" s="81">
        <f t="shared" si="0"/>
        <v>0</v>
      </c>
      <c r="D9" s="14">
        <f t="shared" si="1"/>
        <v>0</v>
      </c>
      <c r="E9" s="4">
        <f t="shared" si="2"/>
        <v>0</v>
      </c>
      <c r="F9" s="4">
        <f t="shared" si="3"/>
        <v>0</v>
      </c>
      <c r="G9" s="191">
        <v>0</v>
      </c>
      <c r="H9" s="192">
        <v>0</v>
      </c>
      <c r="I9" s="4">
        <f t="shared" si="4"/>
        <v>0</v>
      </c>
      <c r="J9" s="4">
        <f t="shared" si="5"/>
        <v>0</v>
      </c>
      <c r="K9" s="4">
        <f t="shared" si="6"/>
        <v>0</v>
      </c>
      <c r="L9" s="4">
        <f t="shared" si="7"/>
        <v>0</v>
      </c>
      <c r="M9" s="4">
        <f t="shared" si="8"/>
        <v>0</v>
      </c>
      <c r="N9" s="82">
        <f t="shared" si="9"/>
        <v>0</v>
      </c>
      <c r="P9" s="81">
        <f t="shared" si="10"/>
        <v>0</v>
      </c>
      <c r="Q9" s="14">
        <f t="shared" si="11"/>
        <v>0</v>
      </c>
      <c r="R9" s="4">
        <f t="shared" si="12"/>
        <v>0</v>
      </c>
      <c r="S9" s="4">
        <f t="shared" si="13"/>
        <v>0</v>
      </c>
      <c r="T9" s="191">
        <v>0</v>
      </c>
      <c r="U9" s="192">
        <v>0</v>
      </c>
      <c r="V9" s="4">
        <f t="shared" si="14"/>
        <v>0</v>
      </c>
      <c r="W9" s="4">
        <f t="shared" si="15"/>
        <v>0</v>
      </c>
      <c r="X9" s="4">
        <f t="shared" si="16"/>
        <v>0</v>
      </c>
      <c r="Y9" s="4">
        <f t="shared" si="17"/>
        <v>0</v>
      </c>
      <c r="Z9" s="4">
        <f t="shared" si="18"/>
        <v>0</v>
      </c>
      <c r="AA9" s="82">
        <f t="shared" si="19"/>
        <v>0</v>
      </c>
    </row>
    <row r="10" spans="1:27" ht="20.25" customHeight="1" thickBot="1" x14ac:dyDescent="0.25">
      <c r="A10" s="78"/>
      <c r="B10" s="89" t="s">
        <v>205</v>
      </c>
      <c r="C10" s="91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92"/>
      <c r="P10" s="83">
        <f>SUM(P3:P9)</f>
        <v>0</v>
      </c>
      <c r="Q10" s="22">
        <f t="shared" ref="Q10:Z10" si="20">SUM(Q3:Q9)</f>
        <v>0</v>
      </c>
      <c r="R10" s="22">
        <f t="shared" si="20"/>
        <v>0</v>
      </c>
      <c r="S10" s="22">
        <f t="shared" si="20"/>
        <v>0</v>
      </c>
      <c r="T10" s="22">
        <f>SUM(T3:T9)</f>
        <v>0</v>
      </c>
      <c r="U10" s="44">
        <f>SUM(U3:U9)</f>
        <v>0</v>
      </c>
      <c r="V10" s="22">
        <f t="shared" si="20"/>
        <v>0</v>
      </c>
      <c r="W10" s="22">
        <f t="shared" si="20"/>
        <v>0</v>
      </c>
      <c r="X10" s="22">
        <f t="shared" si="20"/>
        <v>0</v>
      </c>
      <c r="Y10" s="22">
        <f t="shared" si="20"/>
        <v>0</v>
      </c>
      <c r="Z10" s="22">
        <f t="shared" si="20"/>
        <v>0</v>
      </c>
      <c r="AA10" s="84">
        <f>SUM(AA3:AA9)</f>
        <v>0</v>
      </c>
    </row>
    <row r="11" spans="1:27" ht="20.25" customHeight="1" x14ac:dyDescent="0.2">
      <c r="A11" s="197" t="s">
        <v>178</v>
      </c>
      <c r="B11" s="196" t="s">
        <v>206</v>
      </c>
      <c r="C11" s="93"/>
      <c r="D11" s="6"/>
      <c r="E11" s="6"/>
      <c r="F11" s="6"/>
      <c r="G11" s="6"/>
      <c r="H11" s="6"/>
      <c r="I11" s="6"/>
      <c r="J11" s="6"/>
      <c r="K11" s="6"/>
      <c r="L11" s="6"/>
      <c r="M11" s="6"/>
      <c r="N11" s="94"/>
      <c r="P11" s="81">
        <f t="shared" ref="P11:P12" si="21">T11-R11-Q11</f>
        <v>0</v>
      </c>
      <c r="Q11" s="14">
        <f t="shared" ref="Q11:Q12" si="22">T11*0.9*0.15</f>
        <v>0</v>
      </c>
      <c r="R11" s="4">
        <f t="shared" ref="R11:R12" si="23">T11*0.9*0.185</f>
        <v>0</v>
      </c>
      <c r="S11" s="4">
        <f t="shared" ref="S11:S12" si="24">T11*0.9*0.13</f>
        <v>0</v>
      </c>
      <c r="T11" s="191">
        <v>0</v>
      </c>
      <c r="U11" s="192">
        <v>0</v>
      </c>
      <c r="V11" s="4">
        <f t="shared" ref="V11:V12" si="25">U11*P11</f>
        <v>0</v>
      </c>
      <c r="W11" s="4">
        <f t="shared" ref="W11:W12" si="26">U11*Q11</f>
        <v>0</v>
      </c>
      <c r="X11" s="4">
        <f t="shared" ref="X11:X12" si="27">U11*R11</f>
        <v>0</v>
      </c>
      <c r="Y11" s="4">
        <f t="shared" ref="Y11:Y12" si="28">U11*S11</f>
        <v>0</v>
      </c>
      <c r="Z11" s="4">
        <f t="shared" ref="Z11:Z12" si="29">U11*T11</f>
        <v>0</v>
      </c>
      <c r="AA11" s="82">
        <f t="shared" ref="AA11:AA12" si="30">Y11+Z11</f>
        <v>0</v>
      </c>
    </row>
    <row r="12" spans="1:27" ht="20.25" customHeight="1" thickBot="1" x14ac:dyDescent="0.25">
      <c r="A12" s="195" t="s">
        <v>178</v>
      </c>
      <c r="B12" s="196" t="s">
        <v>207</v>
      </c>
      <c r="C12" s="93"/>
      <c r="D12" s="6"/>
      <c r="E12" s="6"/>
      <c r="F12" s="6"/>
      <c r="G12" s="6"/>
      <c r="H12" s="6"/>
      <c r="I12" s="6"/>
      <c r="J12" s="6"/>
      <c r="K12" s="6"/>
      <c r="L12" s="6"/>
      <c r="M12" s="6"/>
      <c r="N12" s="94"/>
      <c r="P12" s="81">
        <f t="shared" si="21"/>
        <v>0</v>
      </c>
      <c r="Q12" s="14">
        <f t="shared" si="22"/>
        <v>0</v>
      </c>
      <c r="R12" s="4">
        <f t="shared" si="23"/>
        <v>0</v>
      </c>
      <c r="S12" s="4">
        <f t="shared" si="24"/>
        <v>0</v>
      </c>
      <c r="T12" s="191">
        <v>0</v>
      </c>
      <c r="U12" s="192">
        <v>0</v>
      </c>
      <c r="V12" s="4">
        <f t="shared" si="25"/>
        <v>0</v>
      </c>
      <c r="W12" s="4">
        <f t="shared" si="26"/>
        <v>0</v>
      </c>
      <c r="X12" s="4">
        <f t="shared" si="27"/>
        <v>0</v>
      </c>
      <c r="Y12" s="4">
        <f t="shared" si="28"/>
        <v>0</v>
      </c>
      <c r="Z12" s="4">
        <f t="shared" si="29"/>
        <v>0</v>
      </c>
      <c r="AA12" s="82">
        <f t="shared" si="30"/>
        <v>0</v>
      </c>
    </row>
    <row r="13" spans="1:27" ht="17" thickBot="1" x14ac:dyDescent="0.25">
      <c r="B13" s="90" t="s">
        <v>24</v>
      </c>
      <c r="C13" s="95">
        <f>SUM(C3:C9)</f>
        <v>0</v>
      </c>
      <c r="D13" s="96">
        <f t="shared" ref="D13:M13" si="31">SUM(D3:D9)</f>
        <v>0</v>
      </c>
      <c r="E13" s="96">
        <f t="shared" si="31"/>
        <v>0</v>
      </c>
      <c r="F13" s="96">
        <f t="shared" si="31"/>
        <v>0</v>
      </c>
      <c r="G13" s="96">
        <f t="shared" si="31"/>
        <v>0</v>
      </c>
      <c r="H13" s="96">
        <f t="shared" si="31"/>
        <v>0</v>
      </c>
      <c r="I13" s="96">
        <f t="shared" si="31"/>
        <v>0</v>
      </c>
      <c r="J13" s="96">
        <f t="shared" si="31"/>
        <v>0</v>
      </c>
      <c r="K13" s="96">
        <f t="shared" si="31"/>
        <v>0</v>
      </c>
      <c r="L13" s="96">
        <f t="shared" si="31"/>
        <v>0</v>
      </c>
      <c r="M13" s="96">
        <f t="shared" si="31"/>
        <v>0</v>
      </c>
      <c r="N13" s="97">
        <f>SUM(N3:N9)</f>
        <v>0</v>
      </c>
      <c r="P13" s="85">
        <f>SUM(P11:P12)</f>
        <v>0</v>
      </c>
      <c r="Q13" s="86">
        <f t="shared" ref="Q13:Z13" si="32">SUM(Q11:Q12)</f>
        <v>0</v>
      </c>
      <c r="R13" s="86">
        <f t="shared" si="32"/>
        <v>0</v>
      </c>
      <c r="S13" s="86">
        <f t="shared" si="32"/>
        <v>0</v>
      </c>
      <c r="T13" s="86">
        <f t="shared" si="32"/>
        <v>0</v>
      </c>
      <c r="U13" s="87">
        <f t="shared" si="32"/>
        <v>0</v>
      </c>
      <c r="V13" s="86">
        <f t="shared" si="32"/>
        <v>0</v>
      </c>
      <c r="W13" s="86">
        <f t="shared" si="32"/>
        <v>0</v>
      </c>
      <c r="X13" s="86">
        <f t="shared" si="32"/>
        <v>0</v>
      </c>
      <c r="Y13" s="86">
        <f t="shared" si="32"/>
        <v>0</v>
      </c>
      <c r="Z13" s="86">
        <f t="shared" si="32"/>
        <v>0</v>
      </c>
      <c r="AA13" s="88">
        <f>SUM(AA11:AA12)</f>
        <v>0</v>
      </c>
    </row>
    <row r="14" spans="1:27" ht="17" thickBot="1" x14ac:dyDescent="0.25"/>
    <row r="15" spans="1:27" ht="19" x14ac:dyDescent="0.25">
      <c r="B15" s="98" t="s">
        <v>182</v>
      </c>
      <c r="C15" s="99" t="s">
        <v>179</v>
      </c>
      <c r="D15" s="99" t="s">
        <v>180</v>
      </c>
      <c r="E15" s="100" t="s">
        <v>181</v>
      </c>
    </row>
    <row r="16" spans="1:27" ht="34" x14ac:dyDescent="0.2">
      <c r="B16" s="101" t="s">
        <v>177</v>
      </c>
      <c r="C16" s="32">
        <f>SUMIF(A3:A9,"6.1.1.4. a) A szakmai megvalósításhoz kapcsolódó személyi jellegű ráfordítás",N3:N9)</f>
        <v>0</v>
      </c>
      <c r="D16" s="32">
        <f>SUMIF(A3:A12,"6.1.1.4. a) A szakmai megvalósításhoz kapcsolódó személyi jellegű ráfordítás",AA3:AA12)</f>
        <v>0</v>
      </c>
      <c r="E16" s="102">
        <f>C16+D16</f>
        <v>0</v>
      </c>
    </row>
    <row r="17" spans="1:5" ht="18" thickBot="1" x14ac:dyDescent="0.25">
      <c r="B17" s="103" t="s">
        <v>175</v>
      </c>
      <c r="C17" s="104">
        <f>SUMIF(A3:A9,"6.1.2. a) A projektmenedzsment személyi jellegű ráfordítása",N3:N9)</f>
        <v>0</v>
      </c>
      <c r="D17" s="104">
        <f>SUMIF(A3:A9,"6.1.2. a) A projektmenedzsment személyi jellegű ráfordítása",AA3:AA9)</f>
        <v>0</v>
      </c>
      <c r="E17" s="105">
        <f>C17+D17</f>
        <v>0</v>
      </c>
    </row>
    <row r="18" spans="1:5" ht="17" thickBot="1" x14ac:dyDescent="0.25">
      <c r="C18" s="219" t="s">
        <v>273</v>
      </c>
      <c r="D18" s="220"/>
      <c r="E18" s="106">
        <f>SUM(E16:E17)</f>
        <v>0</v>
      </c>
    </row>
    <row r="20" spans="1:5" x14ac:dyDescent="0.2">
      <c r="A20" s="15" t="s">
        <v>176</v>
      </c>
    </row>
    <row r="21" spans="1:5" x14ac:dyDescent="0.2">
      <c r="A21" s="15" t="s">
        <v>178</v>
      </c>
    </row>
    <row r="22" spans="1:5" x14ac:dyDescent="0.2">
      <c r="A22" s="15" t="s">
        <v>175</v>
      </c>
    </row>
  </sheetData>
  <sheetProtection algorithmName="SHA-512" hashValue="j83MeA11/N2Xq+qU6wFmWCzf/KOjJ6gQ+zlvqTfUGis7UK/JOe1uBUhDg9cv4gmFKg/HNKDw/omb7ff5HuGVnA==" saltValue="dNznQnIzcxC79EsuWPcI7Q==" spinCount="100000" sheet="1" objects="1" scenarios="1"/>
  <mergeCells count="5">
    <mergeCell ref="C18:D18"/>
    <mergeCell ref="B1:B2"/>
    <mergeCell ref="C1:N1"/>
    <mergeCell ref="A1:A2"/>
    <mergeCell ref="P1:AA1"/>
  </mergeCells>
  <phoneticPr fontId="14" type="noConversion"/>
  <dataValidations count="1">
    <dataValidation type="list" allowBlank="1" showInputMessage="1" showErrorMessage="1" sqref="A3:A12" xr:uid="{00000000-0002-0000-0100-000000000000}">
      <formula1>$A$20:$A$22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D49"/>
  <sheetViews>
    <sheetView workbookViewId="0">
      <selection activeCell="D31" sqref="D31"/>
    </sheetView>
  </sheetViews>
  <sheetFormatPr baseColWidth="10" defaultColWidth="11.33203125" defaultRowHeight="16" x14ac:dyDescent="0.2"/>
  <cols>
    <col min="1" max="2" width="23.33203125" customWidth="1"/>
    <col min="3" max="3" width="53" customWidth="1"/>
    <col min="4" max="4" width="11.33203125" style="18"/>
  </cols>
  <sheetData>
    <row r="1" spans="1:4" ht="17" thickBot="1" x14ac:dyDescent="0.25">
      <c r="A1" s="241" t="s">
        <v>34</v>
      </c>
      <c r="B1" s="242"/>
      <c r="C1" s="242"/>
      <c r="D1" s="243"/>
    </row>
    <row r="2" spans="1:4" ht="46" thickBot="1" x14ac:dyDescent="0.25">
      <c r="A2" s="60" t="s">
        <v>35</v>
      </c>
      <c r="B2" s="61" t="s">
        <v>36</v>
      </c>
      <c r="C2" s="61" t="s">
        <v>37</v>
      </c>
      <c r="D2" s="59" t="s">
        <v>38</v>
      </c>
    </row>
    <row r="3" spans="1:4" x14ac:dyDescent="0.2">
      <c r="A3" s="247" t="s">
        <v>39</v>
      </c>
      <c r="B3" s="231" t="s">
        <v>40</v>
      </c>
      <c r="C3" s="47" t="s">
        <v>41</v>
      </c>
      <c r="D3" s="233">
        <v>357600</v>
      </c>
    </row>
    <row r="4" spans="1:4" x14ac:dyDescent="0.2">
      <c r="A4" s="248"/>
      <c r="B4" s="232"/>
      <c r="C4" s="45" t="s">
        <v>42</v>
      </c>
      <c r="D4" s="234"/>
    </row>
    <row r="5" spans="1:4" x14ac:dyDescent="0.2">
      <c r="A5" s="248"/>
      <c r="B5" s="235" t="s">
        <v>43</v>
      </c>
      <c r="C5" s="45" t="s">
        <v>44</v>
      </c>
      <c r="D5" s="237">
        <v>288800</v>
      </c>
    </row>
    <row r="6" spans="1:4" x14ac:dyDescent="0.2">
      <c r="A6" s="248"/>
      <c r="B6" s="232"/>
      <c r="C6" s="45" t="s">
        <v>45</v>
      </c>
      <c r="D6" s="234"/>
    </row>
    <row r="7" spans="1:4" x14ac:dyDescent="0.2">
      <c r="A7" s="248"/>
      <c r="B7" s="235" t="s">
        <v>46</v>
      </c>
      <c r="C7" s="45" t="s">
        <v>47</v>
      </c>
      <c r="D7" s="237">
        <v>229300</v>
      </c>
    </row>
    <row r="8" spans="1:4" ht="17" thickBot="1" x14ac:dyDescent="0.25">
      <c r="A8" s="249"/>
      <c r="B8" s="236"/>
      <c r="C8" s="49" t="s">
        <v>48</v>
      </c>
      <c r="D8" s="238"/>
    </row>
    <row r="9" spans="1:4" x14ac:dyDescent="0.2">
      <c r="A9" s="228" t="s">
        <v>49</v>
      </c>
      <c r="B9" s="47" t="s">
        <v>40</v>
      </c>
      <c r="C9" s="47" t="s">
        <v>50</v>
      </c>
      <c r="D9" s="50">
        <v>44400</v>
      </c>
    </row>
    <row r="10" spans="1:4" x14ac:dyDescent="0.2">
      <c r="A10" s="229"/>
      <c r="B10" s="45" t="s">
        <v>43</v>
      </c>
      <c r="C10" s="45" t="s">
        <v>51</v>
      </c>
      <c r="D10" s="51">
        <v>34600</v>
      </c>
    </row>
    <row r="11" spans="1:4" ht="17" thickBot="1" x14ac:dyDescent="0.25">
      <c r="A11" s="229"/>
      <c r="B11" s="46" t="s">
        <v>46</v>
      </c>
      <c r="C11" s="46" t="s">
        <v>52</v>
      </c>
      <c r="D11" s="48">
        <v>31700</v>
      </c>
    </row>
    <row r="12" spans="1:4" ht="15" customHeight="1" x14ac:dyDescent="0.2">
      <c r="A12" s="247" t="s">
        <v>53</v>
      </c>
      <c r="B12" s="231" t="s">
        <v>40</v>
      </c>
      <c r="C12" s="54" t="s">
        <v>54</v>
      </c>
      <c r="D12" s="233">
        <v>357200</v>
      </c>
    </row>
    <row r="13" spans="1:4" x14ac:dyDescent="0.2">
      <c r="A13" s="248"/>
      <c r="B13" s="232"/>
      <c r="C13" s="53" t="s">
        <v>55</v>
      </c>
      <c r="D13" s="234"/>
    </row>
    <row r="14" spans="1:4" x14ac:dyDescent="0.2">
      <c r="A14" s="248"/>
      <c r="B14" s="45" t="s">
        <v>43</v>
      </c>
      <c r="C14" s="45" t="s">
        <v>56</v>
      </c>
      <c r="D14" s="51">
        <v>258800</v>
      </c>
    </row>
    <row r="15" spans="1:4" ht="17" thickBot="1" x14ac:dyDescent="0.25">
      <c r="A15" s="249"/>
      <c r="B15" s="49" t="s">
        <v>46</v>
      </c>
      <c r="C15" s="49" t="s">
        <v>57</v>
      </c>
      <c r="D15" s="52">
        <v>171200</v>
      </c>
    </row>
    <row r="16" spans="1:4" x14ac:dyDescent="0.2">
      <c r="A16" s="228" t="s">
        <v>58</v>
      </c>
      <c r="B16" s="47" t="s">
        <v>40</v>
      </c>
      <c r="C16" s="47" t="s">
        <v>59</v>
      </c>
      <c r="D16" s="50">
        <v>607400</v>
      </c>
    </row>
    <row r="17" spans="1:4" x14ac:dyDescent="0.2">
      <c r="A17" s="229"/>
      <c r="B17" s="45" t="s">
        <v>43</v>
      </c>
      <c r="C17" s="45" t="s">
        <v>60</v>
      </c>
      <c r="D17" s="51">
        <v>338200</v>
      </c>
    </row>
    <row r="18" spans="1:4" ht="17" thickBot="1" x14ac:dyDescent="0.25">
      <c r="A18" s="230"/>
      <c r="B18" s="49" t="s">
        <v>46</v>
      </c>
      <c r="C18" s="49" t="s">
        <v>61</v>
      </c>
      <c r="D18" s="52">
        <v>306100</v>
      </c>
    </row>
    <row r="19" spans="1:4" x14ac:dyDescent="0.2">
      <c r="A19" s="228" t="s">
        <v>62</v>
      </c>
      <c r="B19" s="231" t="s">
        <v>40</v>
      </c>
      <c r="C19" s="47" t="s">
        <v>63</v>
      </c>
      <c r="D19" s="233">
        <v>645300</v>
      </c>
    </row>
    <row r="20" spans="1:4" x14ac:dyDescent="0.2">
      <c r="A20" s="229"/>
      <c r="B20" s="239"/>
      <c r="C20" s="45" t="s">
        <v>64</v>
      </c>
      <c r="D20" s="240"/>
    </row>
    <row r="21" spans="1:4" x14ac:dyDescent="0.2">
      <c r="A21" s="229"/>
      <c r="B21" s="232"/>
      <c r="C21" s="45" t="s">
        <v>65</v>
      </c>
      <c r="D21" s="234"/>
    </row>
    <row r="22" spans="1:4" x14ac:dyDescent="0.2">
      <c r="A22" s="229"/>
      <c r="B22" s="235" t="s">
        <v>46</v>
      </c>
      <c r="C22" s="45" t="s">
        <v>66</v>
      </c>
      <c r="D22" s="237">
        <v>268600</v>
      </c>
    </row>
    <row r="23" spans="1:4" x14ac:dyDescent="0.2">
      <c r="A23" s="229"/>
      <c r="B23" s="239"/>
      <c r="C23" s="45" t="s">
        <v>67</v>
      </c>
      <c r="D23" s="240"/>
    </row>
    <row r="24" spans="1:4" ht="17" thickBot="1" x14ac:dyDescent="0.25">
      <c r="A24" s="230"/>
      <c r="B24" s="236"/>
      <c r="C24" s="49" t="s">
        <v>68</v>
      </c>
      <c r="D24" s="238"/>
    </row>
    <row r="25" spans="1:4" x14ac:dyDescent="0.2">
      <c r="A25" s="228" t="s">
        <v>219</v>
      </c>
      <c r="B25" s="47" t="s">
        <v>40</v>
      </c>
      <c r="C25" s="47" t="s">
        <v>69</v>
      </c>
      <c r="D25" s="50">
        <v>418500</v>
      </c>
    </row>
    <row r="26" spans="1:4" ht="17" thickBot="1" x14ac:dyDescent="0.25">
      <c r="A26" s="230"/>
      <c r="B26" s="49" t="s">
        <v>46</v>
      </c>
      <c r="C26" s="49" t="s">
        <v>70</v>
      </c>
      <c r="D26" s="52">
        <v>259000</v>
      </c>
    </row>
    <row r="27" spans="1:4" x14ac:dyDescent="0.2">
      <c r="A27" s="228" t="s">
        <v>71</v>
      </c>
      <c r="B27" s="47" t="s">
        <v>40</v>
      </c>
      <c r="C27" s="47" t="s">
        <v>72</v>
      </c>
      <c r="D27" s="50">
        <v>151500</v>
      </c>
    </row>
    <row r="28" spans="1:4" ht="17" thickBot="1" x14ac:dyDescent="0.25">
      <c r="A28" s="230"/>
      <c r="B28" s="49" t="s">
        <v>46</v>
      </c>
      <c r="C28" s="49" t="s">
        <v>73</v>
      </c>
      <c r="D28" s="52">
        <v>90400</v>
      </c>
    </row>
    <row r="29" spans="1:4" ht="30" x14ac:dyDescent="0.2">
      <c r="A29" s="228" t="s">
        <v>74</v>
      </c>
      <c r="B29" s="47" t="s">
        <v>40</v>
      </c>
      <c r="C29" s="55" t="s">
        <v>75</v>
      </c>
      <c r="D29" s="50">
        <v>74400</v>
      </c>
    </row>
    <row r="30" spans="1:4" ht="31" thickBot="1" x14ac:dyDescent="0.25">
      <c r="A30" s="230"/>
      <c r="B30" s="49" t="s">
        <v>46</v>
      </c>
      <c r="C30" s="56" t="s">
        <v>76</v>
      </c>
      <c r="D30" s="52">
        <v>34600</v>
      </c>
    </row>
    <row r="31" spans="1:4" x14ac:dyDescent="0.2">
      <c r="A31" s="228" t="s">
        <v>269</v>
      </c>
      <c r="B31" s="47" t="s">
        <v>40</v>
      </c>
      <c r="C31" s="47" t="s">
        <v>77</v>
      </c>
      <c r="D31" s="50">
        <v>259800</v>
      </c>
    </row>
    <row r="32" spans="1:4" ht="17" thickBot="1" x14ac:dyDescent="0.25">
      <c r="A32" s="230"/>
      <c r="B32" s="49" t="s">
        <v>46</v>
      </c>
      <c r="C32" s="49" t="s">
        <v>78</v>
      </c>
      <c r="D32" s="52">
        <v>88400</v>
      </c>
    </row>
    <row r="33" spans="1:4" x14ac:dyDescent="0.2">
      <c r="A33" s="228" t="s">
        <v>79</v>
      </c>
      <c r="B33" s="231" t="s">
        <v>40</v>
      </c>
      <c r="C33" s="47" t="s">
        <v>80</v>
      </c>
      <c r="D33" s="233">
        <v>116800</v>
      </c>
    </row>
    <row r="34" spans="1:4" x14ac:dyDescent="0.2">
      <c r="A34" s="229"/>
      <c r="B34" s="232"/>
      <c r="C34" s="45" t="s">
        <v>81</v>
      </c>
      <c r="D34" s="234"/>
    </row>
    <row r="35" spans="1:4" ht="17" thickBot="1" x14ac:dyDescent="0.25">
      <c r="A35" s="230"/>
      <c r="B35" s="49" t="s">
        <v>46</v>
      </c>
      <c r="C35" s="49" t="s">
        <v>82</v>
      </c>
      <c r="D35" s="52">
        <v>56600</v>
      </c>
    </row>
    <row r="36" spans="1:4" x14ac:dyDescent="0.2">
      <c r="A36" s="228" t="s">
        <v>83</v>
      </c>
      <c r="B36" s="231" t="s">
        <v>40</v>
      </c>
      <c r="C36" s="47" t="s">
        <v>84</v>
      </c>
      <c r="D36" s="233">
        <v>57400</v>
      </c>
    </row>
    <row r="37" spans="1:4" x14ac:dyDescent="0.2">
      <c r="A37" s="229"/>
      <c r="B37" s="232"/>
      <c r="C37" s="45" t="s">
        <v>85</v>
      </c>
      <c r="D37" s="234"/>
    </row>
    <row r="38" spans="1:4" x14ac:dyDescent="0.2">
      <c r="A38" s="229"/>
      <c r="B38" s="235" t="s">
        <v>46</v>
      </c>
      <c r="C38" s="45" t="s">
        <v>86</v>
      </c>
      <c r="D38" s="237">
        <v>25600</v>
      </c>
    </row>
    <row r="39" spans="1:4" ht="17" thickBot="1" x14ac:dyDescent="0.25">
      <c r="A39" s="230"/>
      <c r="B39" s="236"/>
      <c r="C39" s="49" t="s">
        <v>87</v>
      </c>
      <c r="D39" s="238"/>
    </row>
    <row r="40" spans="1:4" x14ac:dyDescent="0.2">
      <c r="A40" s="228" t="s">
        <v>88</v>
      </c>
      <c r="B40" s="47" t="s">
        <v>40</v>
      </c>
      <c r="C40" s="47" t="s">
        <v>89</v>
      </c>
      <c r="D40" s="50">
        <v>226300</v>
      </c>
    </row>
    <row r="41" spans="1:4" x14ac:dyDescent="0.2">
      <c r="A41" s="229"/>
      <c r="B41" s="45" t="s">
        <v>43</v>
      </c>
      <c r="C41" s="45" t="s">
        <v>90</v>
      </c>
      <c r="D41" s="51">
        <v>113700</v>
      </c>
    </row>
    <row r="42" spans="1:4" ht="17" thickBot="1" x14ac:dyDescent="0.25">
      <c r="A42" s="230"/>
      <c r="B42" s="49" t="s">
        <v>46</v>
      </c>
      <c r="C42" s="49" t="s">
        <v>91</v>
      </c>
      <c r="D42" s="52">
        <v>99500</v>
      </c>
    </row>
    <row r="43" spans="1:4" x14ac:dyDescent="0.2">
      <c r="A43" s="244" t="s">
        <v>92</v>
      </c>
      <c r="B43" s="47" t="s">
        <v>40</v>
      </c>
      <c r="C43" s="47" t="s">
        <v>93</v>
      </c>
      <c r="D43" s="50">
        <v>304600</v>
      </c>
    </row>
    <row r="44" spans="1:4" x14ac:dyDescent="0.2">
      <c r="A44" s="245"/>
      <c r="B44" s="45" t="s">
        <v>43</v>
      </c>
      <c r="C44" s="45" t="s">
        <v>94</v>
      </c>
      <c r="D44" s="51">
        <v>138900</v>
      </c>
    </row>
    <row r="45" spans="1:4" ht="17" thickBot="1" x14ac:dyDescent="0.25">
      <c r="A45" s="246"/>
      <c r="B45" s="49" t="s">
        <v>46</v>
      </c>
      <c r="C45" s="49" t="s">
        <v>95</v>
      </c>
      <c r="D45" s="52">
        <v>48400</v>
      </c>
    </row>
    <row r="46" spans="1:4" ht="30" x14ac:dyDescent="0.2">
      <c r="A46" s="244" t="s">
        <v>96</v>
      </c>
      <c r="B46" s="47" t="s">
        <v>40</v>
      </c>
      <c r="C46" s="55" t="s">
        <v>97</v>
      </c>
      <c r="D46" s="57" t="s">
        <v>98</v>
      </c>
    </row>
    <row r="47" spans="1:4" ht="31" thickBot="1" x14ac:dyDescent="0.25">
      <c r="A47" s="246"/>
      <c r="B47" s="49" t="s">
        <v>46</v>
      </c>
      <c r="C47" s="56" t="s">
        <v>99</v>
      </c>
      <c r="D47" s="58" t="s">
        <v>100</v>
      </c>
    </row>
    <row r="48" spans="1:4" ht="45" x14ac:dyDescent="0.2">
      <c r="A48" s="244" t="s">
        <v>101</v>
      </c>
      <c r="B48" s="47" t="s">
        <v>40</v>
      </c>
      <c r="C48" s="55" t="s">
        <v>102</v>
      </c>
      <c r="D48" s="57" t="s">
        <v>103</v>
      </c>
    </row>
    <row r="49" spans="1:4" ht="31" thickBot="1" x14ac:dyDescent="0.25">
      <c r="A49" s="246"/>
      <c r="B49" s="49" t="s">
        <v>46</v>
      </c>
      <c r="C49" s="56" t="s">
        <v>104</v>
      </c>
      <c r="D49" s="58" t="s">
        <v>105</v>
      </c>
    </row>
  </sheetData>
  <sheetProtection algorithmName="SHA-512" hashValue="+4Wn91/PuHMhL2zD9q+Cy7hb6xb4S5SOjopkiqRrd04mN+sLJOerwnPKP32SKq665x7kFPAbNwY4XoqJqZS3KA==" saltValue="UF2xTkBPyb+G9Tik1zldfQ==" spinCount="100000" sheet="1" objects="1" scenarios="1"/>
  <mergeCells count="34">
    <mergeCell ref="A1:D1"/>
    <mergeCell ref="A43:A45"/>
    <mergeCell ref="A46:A47"/>
    <mergeCell ref="A48:A49"/>
    <mergeCell ref="A3:A8"/>
    <mergeCell ref="B3:B4"/>
    <mergeCell ref="B5:B6"/>
    <mergeCell ref="B7:B8"/>
    <mergeCell ref="A9:A11"/>
    <mergeCell ref="A12:A15"/>
    <mergeCell ref="B12:B13"/>
    <mergeCell ref="D12:D13"/>
    <mergeCell ref="D3:D4"/>
    <mergeCell ref="D5:D6"/>
    <mergeCell ref="D7:D8"/>
    <mergeCell ref="A16:A18"/>
    <mergeCell ref="B19:B21"/>
    <mergeCell ref="A19:A24"/>
    <mergeCell ref="B22:B24"/>
    <mergeCell ref="D19:D21"/>
    <mergeCell ref="D22:D24"/>
    <mergeCell ref="A25:A26"/>
    <mergeCell ref="A27:A28"/>
    <mergeCell ref="A29:A30"/>
    <mergeCell ref="A31:A32"/>
    <mergeCell ref="A33:A35"/>
    <mergeCell ref="A40:A42"/>
    <mergeCell ref="B33:B34"/>
    <mergeCell ref="D33:D34"/>
    <mergeCell ref="A36:A39"/>
    <mergeCell ref="B36:B37"/>
    <mergeCell ref="B38:B39"/>
    <mergeCell ref="D36:D37"/>
    <mergeCell ref="D38:D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I28"/>
  <sheetViews>
    <sheetView workbookViewId="0">
      <pane ySplit="1" topLeftCell="A2" activePane="bottomLeft" state="frozen"/>
      <selection pane="bottomLeft" activeCell="A7" sqref="A7"/>
    </sheetView>
  </sheetViews>
  <sheetFormatPr baseColWidth="10" defaultColWidth="10.6640625" defaultRowHeight="16" x14ac:dyDescent="0.2"/>
  <cols>
    <col min="1" max="1" width="52" style="15" customWidth="1"/>
    <col min="2" max="2" width="18.33203125" style="15" customWidth="1"/>
    <col min="3" max="3" width="25" style="15" customWidth="1"/>
    <col min="4" max="4" width="21.6640625" style="15" customWidth="1"/>
    <col min="5" max="5" width="19.33203125" style="15" customWidth="1"/>
    <col min="6" max="6" width="20" style="15" customWidth="1"/>
    <col min="7" max="7" width="15" style="15" customWidth="1"/>
    <col min="8" max="8" width="20" style="15" customWidth="1"/>
    <col min="9" max="9" width="21" style="15" customWidth="1"/>
    <col min="10" max="11" width="14.33203125" style="15" bestFit="1" customWidth="1"/>
    <col min="12" max="12" width="12.6640625" style="15" bestFit="1" customWidth="1"/>
    <col min="13" max="14" width="13.6640625" style="15" bestFit="1" customWidth="1"/>
    <col min="15" max="15" width="1.33203125" style="15" bestFit="1" customWidth="1"/>
    <col min="16" max="18" width="13.33203125" style="15" bestFit="1" customWidth="1"/>
    <col min="19" max="19" width="11.6640625" style="15" bestFit="1" customWidth="1"/>
    <col min="20" max="20" width="13.33203125" style="15" bestFit="1" customWidth="1"/>
    <col min="21" max="21" width="11" style="15" bestFit="1" customWidth="1"/>
    <col min="22" max="24" width="14.33203125" style="15" bestFit="1" customWidth="1"/>
    <col min="25" max="25" width="12.6640625" style="15" bestFit="1" customWidth="1"/>
    <col min="26" max="27" width="13.6640625" style="15" bestFit="1" customWidth="1"/>
    <col min="28" max="16384" width="10.6640625" style="15"/>
  </cols>
  <sheetData>
    <row r="1" spans="1:9" ht="20" thickBot="1" x14ac:dyDescent="0.3">
      <c r="A1" s="252" t="s">
        <v>194</v>
      </c>
      <c r="B1" s="253"/>
      <c r="C1" s="253"/>
      <c r="D1" s="253"/>
      <c r="E1" s="253"/>
      <c r="F1" s="253"/>
      <c r="G1" s="253"/>
      <c r="H1" s="253"/>
      <c r="I1" s="254"/>
    </row>
    <row r="2" spans="1:9" x14ac:dyDescent="0.2">
      <c r="A2" s="172"/>
      <c r="B2" s="173" t="s">
        <v>195</v>
      </c>
      <c r="C2" s="173" t="s">
        <v>196</v>
      </c>
      <c r="D2" s="173" t="s">
        <v>16</v>
      </c>
      <c r="E2" s="173" t="s">
        <v>117</v>
      </c>
      <c r="F2" s="173" t="s">
        <v>201</v>
      </c>
      <c r="G2" s="173" t="s">
        <v>17</v>
      </c>
      <c r="H2" s="173" t="s">
        <v>18</v>
      </c>
      <c r="I2" s="174" t="s">
        <v>30</v>
      </c>
    </row>
    <row r="3" spans="1:9" ht="34" x14ac:dyDescent="0.2">
      <c r="A3" s="142" t="s">
        <v>189</v>
      </c>
      <c r="B3" s="23" t="s">
        <v>280</v>
      </c>
      <c r="C3" s="23"/>
      <c r="D3" s="23"/>
      <c r="E3" s="24">
        <v>0.05</v>
      </c>
      <c r="F3" s="1"/>
      <c r="G3" s="1"/>
      <c r="H3" s="1"/>
      <c r="I3" s="134"/>
    </row>
    <row r="4" spans="1:9" x14ac:dyDescent="0.2">
      <c r="A4" s="135" t="s">
        <v>199</v>
      </c>
      <c r="B4" s="16"/>
      <c r="C4" s="16"/>
      <c r="D4" s="25" t="s">
        <v>267</v>
      </c>
      <c r="E4" s="3"/>
      <c r="F4" s="10"/>
      <c r="G4" s="3"/>
      <c r="H4" s="3"/>
      <c r="I4" s="136"/>
    </row>
    <row r="5" spans="1:9" x14ac:dyDescent="0.2">
      <c r="A5" s="201" t="s">
        <v>197</v>
      </c>
      <c r="B5" s="198">
        <v>45658</v>
      </c>
      <c r="C5" s="199" t="s">
        <v>200</v>
      </c>
      <c r="D5" s="11">
        <v>0</v>
      </c>
      <c r="E5" s="4">
        <f>D5*0.05</f>
        <v>0</v>
      </c>
      <c r="F5" s="192">
        <v>10</v>
      </c>
      <c r="G5" s="4">
        <f t="shared" ref="G5:G10" si="0">D5*F5</f>
        <v>0</v>
      </c>
      <c r="H5" s="4">
        <f>G5*0.05</f>
        <v>0</v>
      </c>
      <c r="I5" s="82">
        <f t="shared" ref="I5:I10" si="1">G5+H5</f>
        <v>0</v>
      </c>
    </row>
    <row r="6" spans="1:9" x14ac:dyDescent="0.2">
      <c r="A6" s="201" t="s">
        <v>197</v>
      </c>
      <c r="B6" s="198">
        <v>45659</v>
      </c>
      <c r="C6" s="199" t="s">
        <v>200</v>
      </c>
      <c r="D6" s="11">
        <v>0</v>
      </c>
      <c r="E6" s="4">
        <f t="shared" ref="E6:E10" si="2">D6*0.05</f>
        <v>0</v>
      </c>
      <c r="F6" s="192">
        <v>10</v>
      </c>
      <c r="G6" s="4">
        <f t="shared" si="0"/>
        <v>0</v>
      </c>
      <c r="H6" s="4">
        <f t="shared" ref="H6:H10" si="3">G6*0.05</f>
        <v>0</v>
      </c>
      <c r="I6" s="82">
        <f t="shared" si="1"/>
        <v>0</v>
      </c>
    </row>
    <row r="7" spans="1:9" x14ac:dyDescent="0.2">
      <c r="A7" s="201" t="s">
        <v>197</v>
      </c>
      <c r="B7" s="198">
        <v>45660</v>
      </c>
      <c r="C7" s="199" t="s">
        <v>200</v>
      </c>
      <c r="D7" s="11">
        <v>0</v>
      </c>
      <c r="E7" s="4">
        <f t="shared" si="2"/>
        <v>0</v>
      </c>
      <c r="F7" s="192">
        <v>10</v>
      </c>
      <c r="G7" s="4">
        <f t="shared" si="0"/>
        <v>0</v>
      </c>
      <c r="H7" s="4">
        <f t="shared" si="3"/>
        <v>0</v>
      </c>
      <c r="I7" s="82">
        <f t="shared" si="1"/>
        <v>0</v>
      </c>
    </row>
    <row r="8" spans="1:9" x14ac:dyDescent="0.2">
      <c r="A8" s="201" t="s">
        <v>197</v>
      </c>
      <c r="B8" s="198">
        <v>45661</v>
      </c>
      <c r="C8" s="199" t="s">
        <v>200</v>
      </c>
      <c r="D8" s="11">
        <v>0</v>
      </c>
      <c r="E8" s="4">
        <f t="shared" si="2"/>
        <v>0</v>
      </c>
      <c r="F8" s="192">
        <v>10</v>
      </c>
      <c r="G8" s="4">
        <f t="shared" si="0"/>
        <v>0</v>
      </c>
      <c r="H8" s="4">
        <f t="shared" si="3"/>
        <v>0</v>
      </c>
      <c r="I8" s="82">
        <f t="shared" si="1"/>
        <v>0</v>
      </c>
    </row>
    <row r="9" spans="1:9" x14ac:dyDescent="0.2">
      <c r="A9" s="201" t="s">
        <v>197</v>
      </c>
      <c r="B9" s="198">
        <v>45662</v>
      </c>
      <c r="C9" s="199" t="s">
        <v>200</v>
      </c>
      <c r="D9" s="11">
        <v>0</v>
      </c>
      <c r="E9" s="4">
        <f t="shared" si="2"/>
        <v>0</v>
      </c>
      <c r="F9" s="192">
        <v>10</v>
      </c>
      <c r="G9" s="4">
        <f t="shared" si="0"/>
        <v>0</v>
      </c>
      <c r="H9" s="4">
        <f t="shared" si="3"/>
        <v>0</v>
      </c>
      <c r="I9" s="82">
        <f t="shared" si="1"/>
        <v>0</v>
      </c>
    </row>
    <row r="10" spans="1:9" x14ac:dyDescent="0.2">
      <c r="A10" s="201" t="s">
        <v>197</v>
      </c>
      <c r="B10" s="198">
        <v>45663</v>
      </c>
      <c r="C10" s="199" t="s">
        <v>200</v>
      </c>
      <c r="D10" s="11">
        <v>0</v>
      </c>
      <c r="E10" s="4">
        <f t="shared" si="2"/>
        <v>0</v>
      </c>
      <c r="F10" s="192">
        <v>10</v>
      </c>
      <c r="G10" s="4">
        <f t="shared" si="0"/>
        <v>0</v>
      </c>
      <c r="H10" s="4">
        <f t="shared" si="3"/>
        <v>0</v>
      </c>
      <c r="I10" s="82">
        <f t="shared" si="1"/>
        <v>0</v>
      </c>
    </row>
    <row r="11" spans="1:9" x14ac:dyDescent="0.2">
      <c r="A11" s="138" t="s">
        <v>24</v>
      </c>
      <c r="B11" s="17"/>
      <c r="C11" s="17"/>
      <c r="D11" s="6"/>
      <c r="E11" s="6"/>
      <c r="F11" s="7">
        <f>SUM(F5:F10)</f>
        <v>60</v>
      </c>
      <c r="G11" s="12">
        <f>SUM(G5:G10)</f>
        <v>0</v>
      </c>
      <c r="H11" s="5">
        <f>SUM(H5:H10)</f>
        <v>0</v>
      </c>
      <c r="I11" s="139">
        <f>SUM(I5:I10)</f>
        <v>0</v>
      </c>
    </row>
    <row r="12" spans="1:9" x14ac:dyDescent="0.2">
      <c r="A12" s="135" t="s">
        <v>198</v>
      </c>
      <c r="B12" s="16"/>
      <c r="C12" s="16"/>
      <c r="D12" s="25" t="s">
        <v>268</v>
      </c>
      <c r="E12" s="3"/>
      <c r="F12" s="10"/>
      <c r="G12" s="3"/>
      <c r="H12" s="3"/>
      <c r="I12" s="136"/>
    </row>
    <row r="13" spans="1:9" x14ac:dyDescent="0.2">
      <c r="A13" s="202" t="s">
        <v>197</v>
      </c>
      <c r="B13" s="200">
        <v>45658</v>
      </c>
      <c r="C13" s="199" t="s">
        <v>200</v>
      </c>
      <c r="D13" s="11">
        <v>0</v>
      </c>
      <c r="E13" s="4">
        <f>D13*0.05</f>
        <v>0</v>
      </c>
      <c r="F13" s="192">
        <v>10</v>
      </c>
      <c r="G13" s="4">
        <f t="shared" ref="G13:G18" si="4">D13*F13</f>
        <v>0</v>
      </c>
      <c r="H13" s="4">
        <f t="shared" ref="H13:H18" si="5">G13*0.05</f>
        <v>0</v>
      </c>
      <c r="I13" s="82">
        <f t="shared" ref="I13:I18" si="6">G13+H13</f>
        <v>0</v>
      </c>
    </row>
    <row r="14" spans="1:9" x14ac:dyDescent="0.2">
      <c r="A14" s="202" t="s">
        <v>197</v>
      </c>
      <c r="B14" s="200">
        <v>45659</v>
      </c>
      <c r="C14" s="199" t="s">
        <v>200</v>
      </c>
      <c r="D14" s="11">
        <v>0</v>
      </c>
      <c r="E14" s="4">
        <f t="shared" ref="E14:E18" si="7">D14*0.05</f>
        <v>0</v>
      </c>
      <c r="F14" s="192">
        <v>10</v>
      </c>
      <c r="G14" s="4">
        <f t="shared" si="4"/>
        <v>0</v>
      </c>
      <c r="H14" s="4">
        <f t="shared" si="5"/>
        <v>0</v>
      </c>
      <c r="I14" s="82">
        <f t="shared" si="6"/>
        <v>0</v>
      </c>
    </row>
    <row r="15" spans="1:9" x14ac:dyDescent="0.2">
      <c r="A15" s="202" t="s">
        <v>197</v>
      </c>
      <c r="B15" s="200">
        <v>45660</v>
      </c>
      <c r="C15" s="199" t="s">
        <v>200</v>
      </c>
      <c r="D15" s="11">
        <v>0</v>
      </c>
      <c r="E15" s="4">
        <f t="shared" si="7"/>
        <v>0</v>
      </c>
      <c r="F15" s="192">
        <v>10</v>
      </c>
      <c r="G15" s="4">
        <f t="shared" si="4"/>
        <v>0</v>
      </c>
      <c r="H15" s="4">
        <f t="shared" si="5"/>
        <v>0</v>
      </c>
      <c r="I15" s="82">
        <f t="shared" si="6"/>
        <v>0</v>
      </c>
    </row>
    <row r="16" spans="1:9" x14ac:dyDescent="0.2">
      <c r="A16" s="202" t="s">
        <v>197</v>
      </c>
      <c r="B16" s="200">
        <v>45661</v>
      </c>
      <c r="C16" s="199" t="s">
        <v>200</v>
      </c>
      <c r="D16" s="11">
        <v>0</v>
      </c>
      <c r="E16" s="4">
        <f t="shared" si="7"/>
        <v>0</v>
      </c>
      <c r="F16" s="192">
        <v>10</v>
      </c>
      <c r="G16" s="4">
        <f t="shared" si="4"/>
        <v>0</v>
      </c>
      <c r="H16" s="4">
        <f t="shared" si="5"/>
        <v>0</v>
      </c>
      <c r="I16" s="82">
        <f t="shared" si="6"/>
        <v>0</v>
      </c>
    </row>
    <row r="17" spans="1:9" x14ac:dyDescent="0.2">
      <c r="A17" s="202" t="s">
        <v>197</v>
      </c>
      <c r="B17" s="200">
        <v>45662</v>
      </c>
      <c r="C17" s="199" t="s">
        <v>200</v>
      </c>
      <c r="D17" s="11">
        <v>0</v>
      </c>
      <c r="E17" s="4">
        <f t="shared" si="7"/>
        <v>0</v>
      </c>
      <c r="F17" s="192">
        <v>10</v>
      </c>
      <c r="G17" s="4">
        <f t="shared" si="4"/>
        <v>0</v>
      </c>
      <c r="H17" s="4">
        <f t="shared" si="5"/>
        <v>0</v>
      </c>
      <c r="I17" s="82">
        <f t="shared" si="6"/>
        <v>0</v>
      </c>
    </row>
    <row r="18" spans="1:9" x14ac:dyDescent="0.2">
      <c r="A18" s="202" t="s">
        <v>197</v>
      </c>
      <c r="B18" s="200">
        <v>45663</v>
      </c>
      <c r="C18" s="199" t="s">
        <v>200</v>
      </c>
      <c r="D18" s="11">
        <v>0</v>
      </c>
      <c r="E18" s="4">
        <f t="shared" si="7"/>
        <v>0</v>
      </c>
      <c r="F18" s="192">
        <v>10</v>
      </c>
      <c r="G18" s="4">
        <f t="shared" si="4"/>
        <v>0</v>
      </c>
      <c r="H18" s="4">
        <f t="shared" si="5"/>
        <v>0</v>
      </c>
      <c r="I18" s="82">
        <f t="shared" si="6"/>
        <v>0</v>
      </c>
    </row>
    <row r="19" spans="1:9" ht="17" thickBot="1" x14ac:dyDescent="0.25">
      <c r="A19" s="149" t="s">
        <v>24</v>
      </c>
      <c r="B19" s="175"/>
      <c r="C19" s="175"/>
      <c r="D19" s="144"/>
      <c r="E19" s="144"/>
      <c r="F19" s="150">
        <f>SUM(F13:F18)</f>
        <v>60</v>
      </c>
      <c r="G19" s="151">
        <f>SUM(G13:G18)</f>
        <v>0</v>
      </c>
      <c r="H19" s="96">
        <f>SUM(H13:H18)</f>
        <v>0</v>
      </c>
      <c r="I19" s="152">
        <f>SUM(I13:I18)</f>
        <v>0</v>
      </c>
    </row>
    <row r="20" spans="1:9" ht="17" thickBot="1" x14ac:dyDescent="0.25">
      <c r="E20" s="176" t="s">
        <v>202</v>
      </c>
      <c r="F20" s="177">
        <f>F11+F19</f>
        <v>120</v>
      </c>
      <c r="G20" s="178">
        <f>G11+G19</f>
        <v>0</v>
      </c>
      <c r="H20" s="178">
        <f t="shared" ref="H20:I20" si="8">H11+H19</f>
        <v>0</v>
      </c>
      <c r="I20" s="179">
        <f t="shared" si="8"/>
        <v>0</v>
      </c>
    </row>
    <row r="21" spans="1:9" ht="19" x14ac:dyDescent="0.25">
      <c r="A21" s="250" t="s">
        <v>287</v>
      </c>
      <c r="B21" s="251"/>
    </row>
    <row r="22" spans="1:9" x14ac:dyDescent="0.2">
      <c r="A22" s="186" t="s">
        <v>285</v>
      </c>
      <c r="B22" s="29">
        <f>G20*1.18*0.15</f>
        <v>0</v>
      </c>
    </row>
    <row r="23" spans="1:9" x14ac:dyDescent="0.2">
      <c r="A23" s="186" t="s">
        <v>286</v>
      </c>
      <c r="B23" s="29">
        <f>G20*1.18*0.13</f>
        <v>0</v>
      </c>
    </row>
    <row r="24" spans="1:9" x14ac:dyDescent="0.2">
      <c r="A24" s="187" t="s">
        <v>25</v>
      </c>
      <c r="B24" s="188">
        <f>SUM(B22:B23)</f>
        <v>0</v>
      </c>
    </row>
    <row r="25" spans="1:9" ht="17" thickBot="1" x14ac:dyDescent="0.25"/>
    <row r="26" spans="1:9" ht="19" x14ac:dyDescent="0.25">
      <c r="A26" s="250" t="s">
        <v>204</v>
      </c>
      <c r="B26" s="251"/>
    </row>
    <row r="27" spans="1:9" x14ac:dyDescent="0.2">
      <c r="A27" s="180" t="s">
        <v>203</v>
      </c>
      <c r="B27" s="109">
        <v>7500</v>
      </c>
    </row>
    <row r="28" spans="1:9" ht="17" thickBot="1" x14ac:dyDescent="0.25">
      <c r="A28" s="181" t="s">
        <v>198</v>
      </c>
      <c r="B28" s="111">
        <v>15000</v>
      </c>
    </row>
  </sheetData>
  <sheetProtection algorithmName="SHA-512" hashValue="CkRgYPlz+u8EaMx6yjDVfWTQzGhUsf03zYrUUgRd4Z8YlgntDC0p56WHMvS7e3PrhTWRut5FemgOhy5+1ipvag==" saltValue="wwk/obX95Sio0cbKKOJnsw==" spinCount="100000" sheet="1" objects="1" scenarios="1"/>
  <mergeCells count="3">
    <mergeCell ref="A21:B21"/>
    <mergeCell ref="A1:I1"/>
    <mergeCell ref="A26:B26"/>
  </mergeCells>
  <phoneticPr fontId="14" type="noConversion"/>
  <conditionalFormatting sqref="D5:D10">
    <cfRule type="cellIs" dxfId="5" priority="4" operator="lessThan">
      <formula>$B$22</formula>
    </cfRule>
    <cfRule type="cellIs" dxfId="4" priority="5" operator="equal">
      <formula>$B$22</formula>
    </cfRule>
    <cfRule type="cellIs" dxfId="3" priority="6" operator="greaterThan">
      <formula>$B$22</formula>
    </cfRule>
  </conditionalFormatting>
  <conditionalFormatting sqref="D13:D18">
    <cfRule type="cellIs" dxfId="2" priority="1" operator="lessThan">
      <formula>$B$23</formula>
    </cfRule>
    <cfRule type="cellIs" dxfId="1" priority="2" operator="equal">
      <formula>$B$23</formula>
    </cfRule>
    <cfRule type="cellIs" dxfId="0" priority="3" operator="greaterThan">
      <formula>$B$23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D15"/>
  <sheetViews>
    <sheetView workbookViewId="0">
      <selection activeCell="D7" sqref="D7"/>
    </sheetView>
  </sheetViews>
  <sheetFormatPr baseColWidth="10" defaultColWidth="11.33203125" defaultRowHeight="16" x14ac:dyDescent="0.2"/>
  <cols>
    <col min="1" max="1" width="31.6640625" style="37" customWidth="1"/>
    <col min="2" max="2" width="44.33203125" style="37" customWidth="1"/>
    <col min="3" max="3" width="5" style="37" customWidth="1"/>
    <col min="4" max="4" width="26" style="37" customWidth="1"/>
    <col min="5" max="16384" width="11.33203125" style="37"/>
  </cols>
  <sheetData>
    <row r="1" spans="1:4" ht="17" thickBot="1" x14ac:dyDescent="0.25">
      <c r="A1" s="255" t="s">
        <v>271</v>
      </c>
      <c r="B1" s="256"/>
      <c r="C1" s="256"/>
      <c r="D1" s="257"/>
    </row>
    <row r="2" spans="1:4" ht="17" x14ac:dyDescent="0.2">
      <c r="A2" s="62" t="s">
        <v>0</v>
      </c>
      <c r="B2" s="63" t="s">
        <v>235</v>
      </c>
      <c r="C2" s="63" t="s">
        <v>236</v>
      </c>
      <c r="D2" s="64" t="s">
        <v>1</v>
      </c>
    </row>
    <row r="3" spans="1:4" ht="50" x14ac:dyDescent="0.2">
      <c r="A3" s="65" t="s">
        <v>2</v>
      </c>
      <c r="B3" s="38" t="s">
        <v>251</v>
      </c>
      <c r="C3" s="38" t="s">
        <v>3</v>
      </c>
      <c r="D3" s="66" t="s">
        <v>237</v>
      </c>
    </row>
    <row r="4" spans="1:4" ht="68" x14ac:dyDescent="0.2">
      <c r="A4" s="65" t="s">
        <v>4</v>
      </c>
      <c r="B4" s="38" t="s">
        <v>238</v>
      </c>
      <c r="C4" s="38" t="s">
        <v>5</v>
      </c>
      <c r="D4" s="66">
        <v>250</v>
      </c>
    </row>
    <row r="5" spans="1:4" ht="51" x14ac:dyDescent="0.2">
      <c r="A5" s="65" t="s">
        <v>6</v>
      </c>
      <c r="B5" s="38" t="s">
        <v>239</v>
      </c>
      <c r="C5" s="38" t="s">
        <v>3</v>
      </c>
      <c r="D5" s="66">
        <v>3</v>
      </c>
    </row>
    <row r="6" spans="1:4" ht="51" x14ac:dyDescent="0.2">
      <c r="A6" s="65" t="s">
        <v>7</v>
      </c>
      <c r="B6" s="38" t="s">
        <v>240</v>
      </c>
      <c r="C6" s="38" t="s">
        <v>3</v>
      </c>
      <c r="D6" s="66">
        <v>1</v>
      </c>
    </row>
    <row r="7" spans="1:4" ht="51" x14ac:dyDescent="0.2">
      <c r="A7" s="65" t="s">
        <v>8</v>
      </c>
      <c r="B7" s="38" t="s">
        <v>241</v>
      </c>
      <c r="C7" s="38" t="s">
        <v>3</v>
      </c>
      <c r="D7" s="66">
        <v>1</v>
      </c>
    </row>
    <row r="8" spans="1:4" ht="104.25" customHeight="1" thickBot="1" x14ac:dyDescent="0.25">
      <c r="A8" s="67" t="s">
        <v>9</v>
      </c>
      <c r="B8" s="68" t="s">
        <v>242</v>
      </c>
      <c r="C8" s="68" t="s">
        <v>3</v>
      </c>
      <c r="D8" s="69" t="s">
        <v>252</v>
      </c>
    </row>
    <row r="10" spans="1:4" ht="17" thickBot="1" x14ac:dyDescent="0.25"/>
    <row r="11" spans="1:4" ht="17" thickBot="1" x14ac:dyDescent="0.25">
      <c r="A11" s="255" t="s">
        <v>270</v>
      </c>
      <c r="B11" s="256"/>
      <c r="C11" s="256"/>
      <c r="D11" s="257"/>
    </row>
    <row r="12" spans="1:4" ht="34" x14ac:dyDescent="0.2">
      <c r="A12" s="73" t="s">
        <v>243</v>
      </c>
      <c r="B12" s="74"/>
      <c r="C12" s="74"/>
      <c r="D12" s="75"/>
    </row>
    <row r="13" spans="1:4" ht="34" x14ac:dyDescent="0.2">
      <c r="A13" s="65" t="s">
        <v>244</v>
      </c>
      <c r="B13" s="38" t="s">
        <v>245</v>
      </c>
      <c r="C13" s="38" t="s">
        <v>3</v>
      </c>
      <c r="D13" s="70" t="s">
        <v>246</v>
      </c>
    </row>
    <row r="14" spans="1:4" ht="34" x14ac:dyDescent="0.2">
      <c r="A14" s="65" t="s">
        <v>247</v>
      </c>
      <c r="B14" s="38" t="s">
        <v>248</v>
      </c>
      <c r="C14" s="38" t="s">
        <v>3</v>
      </c>
      <c r="D14" s="70" t="s">
        <v>246</v>
      </c>
    </row>
    <row r="15" spans="1:4" ht="35" thickBot="1" x14ac:dyDescent="0.25">
      <c r="A15" s="71" t="s">
        <v>249</v>
      </c>
      <c r="B15" s="68" t="s">
        <v>250</v>
      </c>
      <c r="C15" s="68" t="s">
        <v>3</v>
      </c>
      <c r="D15" s="72" t="s">
        <v>246</v>
      </c>
    </row>
  </sheetData>
  <sheetProtection algorithmName="SHA-512" hashValue="PCMGx8GAAL3XHF07AWb7z2v538E65jWiVY2ZF7+cG4tVbBlc3kIMig4OxbBgHquW3po45RRTW0qXzy19cEh4NA==" saltValue="qm4sygo4filB2WbACvEBGQ==" spinCount="100000" sheet="1" objects="1" scenarios="1"/>
  <mergeCells count="2">
    <mergeCell ref="A1:D1"/>
    <mergeCell ref="A11:D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B30"/>
  <sheetViews>
    <sheetView zoomScaleNormal="100" workbookViewId="0">
      <selection activeCell="A12" sqref="A12"/>
    </sheetView>
  </sheetViews>
  <sheetFormatPr baseColWidth="10" defaultColWidth="11.33203125" defaultRowHeight="16" x14ac:dyDescent="0.2"/>
  <cols>
    <col min="1" max="1" width="32" style="36" customWidth="1"/>
    <col min="2" max="16384" width="11.33203125" style="36"/>
  </cols>
  <sheetData>
    <row r="1" spans="1:1" x14ac:dyDescent="0.2">
      <c r="A1" s="36" t="s">
        <v>125</v>
      </c>
    </row>
    <row r="2" spans="1:1" x14ac:dyDescent="0.2">
      <c r="A2" s="36" t="s">
        <v>253</v>
      </c>
    </row>
    <row r="3" spans="1:1" x14ac:dyDescent="0.2">
      <c r="A3" s="36" t="s">
        <v>254</v>
      </c>
    </row>
    <row r="4" spans="1:1" x14ac:dyDescent="0.2">
      <c r="A4" s="36" t="s">
        <v>255</v>
      </c>
    </row>
    <row r="5" spans="1:1" x14ac:dyDescent="0.2">
      <c r="A5" s="36" t="s">
        <v>256</v>
      </c>
    </row>
    <row r="6" spans="1:1" x14ac:dyDescent="0.2">
      <c r="A6" s="36" t="s">
        <v>257</v>
      </c>
    </row>
    <row r="7" spans="1:1" x14ac:dyDescent="0.2">
      <c r="A7" s="36" t="s">
        <v>258</v>
      </c>
    </row>
    <row r="8" spans="1:1" x14ac:dyDescent="0.2">
      <c r="A8" s="36" t="s">
        <v>259</v>
      </c>
    </row>
    <row r="9" spans="1:1" x14ac:dyDescent="0.2">
      <c r="A9" s="36" t="s">
        <v>260</v>
      </c>
    </row>
    <row r="12" spans="1:1" x14ac:dyDescent="0.2">
      <c r="A12" s="39"/>
    </row>
    <row r="13" spans="1:1" x14ac:dyDescent="0.2">
      <c r="A13" s="39"/>
    </row>
    <row r="26" spans="1:2" x14ac:dyDescent="0.2">
      <c r="A26" s="40"/>
    </row>
    <row r="27" spans="1:2" x14ac:dyDescent="0.2">
      <c r="A27" s="40"/>
    </row>
    <row r="29" spans="1:2" x14ac:dyDescent="0.2">
      <c r="B29" s="41"/>
    </row>
    <row r="30" spans="1:2" x14ac:dyDescent="0.2">
      <c r="B30" s="41"/>
    </row>
  </sheetData>
  <sheetProtection algorithmName="SHA-512" hashValue="5kXE6u1A93QbjvnunTj9yeB7HK3k70Bjo2/3KOtFqGM7JrFUemVOVYz9+KdSs/u1XgFunwthzG3sgW+qYjMWBw==" saltValue="nzjVwrTk5w3a9wUVJNb/d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A20"/>
  <sheetViews>
    <sheetView workbookViewId="0">
      <selection activeCell="A8" sqref="A8"/>
    </sheetView>
  </sheetViews>
  <sheetFormatPr baseColWidth="10" defaultColWidth="11.33203125" defaultRowHeight="16" x14ac:dyDescent="0.2"/>
  <cols>
    <col min="1" max="1" width="69.33203125" style="36" customWidth="1"/>
    <col min="2" max="16384" width="11.33203125" style="36"/>
  </cols>
  <sheetData>
    <row r="1" spans="1:1" ht="22" thickBot="1" x14ac:dyDescent="0.3">
      <c r="A1" s="185" t="s">
        <v>115</v>
      </c>
    </row>
    <row r="2" spans="1:1" ht="68" x14ac:dyDescent="0.2">
      <c r="A2" s="184" t="s">
        <v>263</v>
      </c>
    </row>
    <row r="3" spans="1:1" ht="51" x14ac:dyDescent="0.2">
      <c r="A3" s="182" t="s">
        <v>261</v>
      </c>
    </row>
    <row r="4" spans="1:1" ht="68" x14ac:dyDescent="0.2">
      <c r="A4" s="182" t="s">
        <v>262</v>
      </c>
    </row>
    <row r="5" spans="1:1" ht="52" thickBot="1" x14ac:dyDescent="0.25">
      <c r="A5" s="183" t="s">
        <v>264</v>
      </c>
    </row>
    <row r="6" spans="1:1" ht="17" thickBot="1" x14ac:dyDescent="0.25"/>
    <row r="7" spans="1:1" ht="22" thickBot="1" x14ac:dyDescent="0.3">
      <c r="A7" s="185" t="s">
        <v>272</v>
      </c>
    </row>
    <row r="8" spans="1:1" ht="68" x14ac:dyDescent="0.2">
      <c r="A8" s="184" t="s">
        <v>184</v>
      </c>
    </row>
    <row r="9" spans="1:1" ht="171" thickBot="1" x14ac:dyDescent="0.25">
      <c r="A9" s="183" t="s">
        <v>185</v>
      </c>
    </row>
    <row r="10" spans="1:1" ht="17" thickBot="1" x14ac:dyDescent="0.25"/>
    <row r="11" spans="1:1" ht="22" thickBot="1" x14ac:dyDescent="0.3">
      <c r="A11" s="185" t="s">
        <v>183</v>
      </c>
    </row>
    <row r="12" spans="1:1" ht="17" x14ac:dyDescent="0.2">
      <c r="A12" s="184" t="s">
        <v>125</v>
      </c>
    </row>
    <row r="13" spans="1:1" ht="51" x14ac:dyDescent="0.2">
      <c r="A13" s="182" t="s">
        <v>253</v>
      </c>
    </row>
    <row r="14" spans="1:1" ht="34" x14ac:dyDescent="0.2">
      <c r="A14" s="182" t="s">
        <v>254</v>
      </c>
    </row>
    <row r="15" spans="1:1" ht="34" x14ac:dyDescent="0.2">
      <c r="A15" s="182" t="s">
        <v>255</v>
      </c>
    </row>
    <row r="16" spans="1:1" ht="34" x14ac:dyDescent="0.2">
      <c r="A16" s="182" t="s">
        <v>256</v>
      </c>
    </row>
    <row r="17" spans="1:1" ht="34" x14ac:dyDescent="0.2">
      <c r="A17" s="182" t="s">
        <v>257</v>
      </c>
    </row>
    <row r="18" spans="1:1" ht="34" x14ac:dyDescent="0.2">
      <c r="A18" s="182" t="s">
        <v>258</v>
      </c>
    </row>
    <row r="19" spans="1:1" ht="51" x14ac:dyDescent="0.2">
      <c r="A19" s="182" t="s">
        <v>259</v>
      </c>
    </row>
    <row r="20" spans="1:1" ht="35" thickBot="1" x14ac:dyDescent="0.25">
      <c r="A20" s="183" t="s">
        <v>265</v>
      </c>
    </row>
  </sheetData>
  <sheetProtection algorithmName="SHA-512" hashValue="5xzYaVMl0n4j5GlHrFjbB3vdcQ2N/5KcwdOVvzuaubWY4PgKOxrbrx716dBbHIss27Dt85Ke8uFSRsBfqs5/0Q==" saltValue="mq475xnaNg7EvIKNZiLdG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KÖLTSÉGVETÉS</vt:lpstr>
      <vt:lpstr>SZEMÉLYI JELLEGŰ RÁFORDÍTÁSOK</vt:lpstr>
      <vt:lpstr>ESZKÖZBESZERZÉS</vt:lpstr>
      <vt:lpstr>CATERING KÖLTSÉGEK</vt:lpstr>
      <vt:lpstr>INDIKÁTOROK</vt:lpstr>
      <vt:lpstr>TEVÉKENYSÉGEK BESOROLÁSA</vt:lpstr>
      <vt:lpstr>KITÖLTÉSI ÚTMUTATÓ</vt:lpstr>
      <vt:lpstr>'TEVÉKENYSÉGEK BESOROLÁSA'!_ftn1</vt:lpstr>
      <vt:lpstr>'TEVÉKENYSÉGEK BESOROLÁSA'!_ftn2</vt:lpstr>
      <vt:lpstr>'TEVÉKENYSÉGEK BESOROLÁSA'!_ftnref1</vt:lpstr>
      <vt:lpstr>'TEVÉKENYSÉGEK BESOROLÁSA'!_ftnref2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Járdán Áron</dc:creator>
  <cp:lastModifiedBy>Járdán Áron</cp:lastModifiedBy>
  <cp:lastPrinted>2025-09-17T09:25:48Z</cp:lastPrinted>
  <dcterms:created xsi:type="dcterms:W3CDTF">2025-08-11T12:52:37Z</dcterms:created>
  <dcterms:modified xsi:type="dcterms:W3CDTF">2025-09-23T16:09:06Z</dcterms:modified>
</cp:coreProperties>
</file>