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bilisBE\AppData\Local\Microsoft\Windows\INetCache\Content.Outlook\9UMLAELK\"/>
    </mc:Choice>
  </mc:AlternateContent>
  <bookViews>
    <workbookView xWindow="0" yWindow="0" windowWidth="28800" windowHeight="12300"/>
  </bookViews>
  <sheets>
    <sheet name="Tao - Kiva kalkulá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28" i="1" l="1"/>
  <c r="E28" i="1" s="1"/>
  <c r="F28" i="1" s="1"/>
  <c r="G28" i="1" s="1"/>
  <c r="C45" i="1"/>
  <c r="C46" i="1" s="1"/>
  <c r="C44" i="1"/>
  <c r="C38" i="1"/>
  <c r="C37" i="1"/>
  <c r="C36" i="1"/>
  <c r="D31" i="1"/>
  <c r="E31" i="1" s="1"/>
  <c r="F31" i="1" s="1"/>
  <c r="C30" i="1"/>
  <c r="D27" i="1"/>
  <c r="E27" i="1" s="1"/>
  <c r="F27" i="1" s="1"/>
  <c r="G27" i="1" s="1"/>
  <c r="D26" i="1"/>
  <c r="E26" i="1" s="1"/>
  <c r="F26" i="1" s="1"/>
  <c r="G26" i="1" s="1"/>
  <c r="D24" i="1"/>
  <c r="E24" i="1" s="1"/>
  <c r="F24" i="1" s="1"/>
  <c r="G24" i="1" s="1"/>
  <c r="D23" i="1"/>
  <c r="D30" i="1" s="1"/>
  <c r="E21" i="1"/>
  <c r="F21" i="1" s="1"/>
  <c r="G21" i="1" s="1"/>
  <c r="D20" i="1"/>
  <c r="E20" i="1" s="1"/>
  <c r="F20" i="1" s="1"/>
  <c r="G20" i="1" s="1"/>
  <c r="D19" i="1"/>
  <c r="E19" i="1" s="1"/>
  <c r="F19" i="1" s="1"/>
  <c r="D18" i="1"/>
  <c r="E18" i="1" s="1"/>
  <c r="F18" i="1" s="1"/>
  <c r="G18" i="1" s="1"/>
  <c r="D17" i="1"/>
  <c r="E17" i="1" s="1"/>
  <c r="F17" i="1" s="1"/>
  <c r="G17" i="1" s="1"/>
  <c r="D16" i="1"/>
  <c r="D15" i="1"/>
  <c r="D14" i="1"/>
  <c r="D11" i="1"/>
  <c r="E11" i="1" s="1"/>
  <c r="F11" i="1" s="1"/>
  <c r="G11" i="1" s="1"/>
  <c r="D10" i="1"/>
  <c r="E10" i="1" s="1"/>
  <c r="F10" i="1" s="1"/>
  <c r="G10" i="1" s="1"/>
  <c r="E9" i="1"/>
  <c r="F9" i="1" s="1"/>
  <c r="G9" i="1" s="1"/>
  <c r="D9" i="1"/>
  <c r="G55" i="1" l="1"/>
  <c r="D45" i="1"/>
  <c r="E23" i="1"/>
  <c r="E30" i="1" s="1"/>
  <c r="G60" i="1"/>
  <c r="E15" i="1"/>
  <c r="D49" i="1"/>
  <c r="D37" i="1"/>
  <c r="C41" i="1"/>
  <c r="D44" i="1"/>
  <c r="C47" i="1"/>
  <c r="C48" i="1" s="1"/>
  <c r="C43" i="1" s="1"/>
  <c r="F37" i="1"/>
  <c r="G19" i="1"/>
  <c r="G37" i="1" s="1"/>
  <c r="C40" i="1"/>
  <c r="E37" i="1"/>
  <c r="E14" i="1"/>
  <c r="E16" i="1"/>
  <c r="F16" i="1" s="1"/>
  <c r="G16" i="1" s="1"/>
  <c r="D36" i="1"/>
  <c r="E49" i="1" l="1"/>
  <c r="D39" i="1"/>
  <c r="D40" i="1" s="1"/>
  <c r="F23" i="1"/>
  <c r="G23" i="1" s="1"/>
  <c r="F15" i="1"/>
  <c r="F49" i="1" s="1"/>
  <c r="D46" i="1"/>
  <c r="D47" i="1" s="1"/>
  <c r="D48" i="1" s="1"/>
  <c r="D43" i="1" s="1"/>
  <c r="E36" i="1"/>
  <c r="C42" i="1"/>
  <c r="E45" i="1"/>
  <c r="F14" i="1"/>
  <c r="F30" i="1" l="1"/>
  <c r="G15" i="1"/>
  <c r="G49" i="1" s="1"/>
  <c r="G66" i="1" s="1"/>
  <c r="F36" i="1"/>
  <c r="E44" i="1"/>
  <c r="E46" i="1"/>
  <c r="F44" i="1" s="1"/>
  <c r="D38" i="1"/>
  <c r="D41" i="1" s="1"/>
  <c r="D42" i="1" s="1"/>
  <c r="E38" i="1" s="1"/>
  <c r="C35" i="1"/>
  <c r="C33" i="1" s="1"/>
  <c r="F45" i="1"/>
  <c r="G14" i="1"/>
  <c r="G45" i="1" s="1"/>
  <c r="G54" i="1"/>
  <c r="G36" i="1"/>
  <c r="F46" i="1" l="1"/>
  <c r="F47" i="1" s="1"/>
  <c r="F48" i="1" s="1"/>
  <c r="F43" i="1" s="1"/>
  <c r="E47" i="1"/>
  <c r="E48" i="1" s="1"/>
  <c r="E43" i="1" s="1"/>
  <c r="E41" i="1"/>
  <c r="D35" i="1"/>
  <c r="D33" i="1" s="1"/>
  <c r="G61" i="1"/>
  <c r="E39" i="1"/>
  <c r="E40" i="1" s="1"/>
  <c r="G44" i="1" l="1"/>
  <c r="G46" i="1" s="1"/>
  <c r="G47" i="1" s="1"/>
  <c r="G48" i="1" s="1"/>
  <c r="G43" i="1" s="1"/>
  <c r="E42" i="1"/>
  <c r="F38" i="1" s="1"/>
  <c r="F41" i="1" s="1"/>
  <c r="F39" i="1"/>
  <c r="F40" i="1" s="1"/>
  <c r="E35" i="1" l="1"/>
  <c r="E33" i="1" s="1"/>
  <c r="G39" i="1"/>
  <c r="G40" i="1" s="1"/>
  <c r="F42" i="1"/>
  <c r="G38" i="1" l="1"/>
  <c r="F35" i="1"/>
  <c r="F33" i="1" s="1"/>
  <c r="G57" i="1" l="1"/>
  <c r="G56" i="1"/>
  <c r="G41" i="1"/>
  <c r="G42" i="1" s="1"/>
  <c r="G35" i="1" s="1"/>
  <c r="G33" i="1" s="1"/>
  <c r="G58" i="1" l="1"/>
  <c r="G52" i="1" s="1"/>
  <c r="G62" i="1" l="1"/>
  <c r="G63" i="1" s="1"/>
  <c r="G64" i="1" s="1"/>
  <c r="G65" i="1" s="1"/>
  <c r="G51" i="1" s="1"/>
</calcChain>
</file>

<file path=xl/sharedStrings.xml><?xml version="1.0" encoding="utf-8"?>
<sst xmlns="http://schemas.openxmlformats.org/spreadsheetml/2006/main" count="132" uniqueCount="128">
  <si>
    <t>Társasági- és Kisvállalati adózást összehasonlító kalkulátor</t>
  </si>
  <si>
    <t xml:space="preserve">Töltse ki a kék mezőket! </t>
  </si>
  <si>
    <r>
      <rPr>
        <b/>
        <sz val="11"/>
        <rFont val="Calibri"/>
        <family val="2"/>
        <charset val="238"/>
      </rPr>
      <t>Az adatok tájékoztató jellegűek.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A kalkulátor egyszerűsítő feltételezésekkel él</t>
    </r>
    <r>
      <rPr>
        <sz val="11"/>
        <rFont val="Calibri"/>
        <family val="2"/>
        <charset val="238"/>
      </rPr>
      <t>, a tényleges adókötelezettség ezért a számítottól eltérő lehet. Ezek az eltérések főként a vállalkozás alapvető működéséhez nem kapcsolódó, különös eredménytételek (nem a vállalkozás érdekében felmerült ráfordítás, bírság, pótlék, elengedett követelés elszámolása), illetve a házipénztár összegének túlzott növekedése</t>
    </r>
    <r>
      <rPr>
        <vertAlign val="super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a szokásos piaci ártól eltérő ár alkalmazása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 és a külföldön adóztatható jövedelem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esetén merülnek fel, továbbá a közfoglalkoztatottak, és a 2019-től kivezetett, de a legalább 3 gyermekes édesanyák után még járó munkáltatói kedvezmények esetén, amelyek a szociális hozzájárulási adóból igénybevehetők, de a kisvállalati adóból nem. </t>
    </r>
  </si>
  <si>
    <r>
      <rPr>
        <b/>
        <sz val="11"/>
        <rFont val="Calibri"/>
        <family val="2"/>
        <charset val="238"/>
      </rPr>
      <t>Figyelem!</t>
    </r>
    <r>
      <rPr>
        <sz val="11"/>
        <rFont val="Calibri"/>
        <family val="2"/>
        <charset val="238"/>
      </rPr>
      <t xml:space="preserve">  </t>
    </r>
    <r>
      <rPr>
        <b/>
        <sz val="11"/>
        <rFont val="Calibri"/>
        <family val="2"/>
        <charset val="238"/>
      </rPr>
      <t>Amennyiben cége gyakorlati képzést folytat</t>
    </r>
    <r>
      <rPr>
        <sz val="11"/>
        <rFont val="Calibri"/>
        <family val="2"/>
        <charset val="238"/>
      </rPr>
      <t xml:space="preserve">, akkor a hagyományos, és </t>
    </r>
    <r>
      <rPr>
        <b/>
        <sz val="11"/>
        <rFont val="Calibri"/>
        <family val="2"/>
        <charset val="238"/>
      </rPr>
      <t>a kisvállalati adó alanyaként is jogosult normatív adócsökkentésre, adóvisszatérítésre</t>
    </r>
    <r>
      <rPr>
        <vertAlign val="superscript"/>
        <sz val="11"/>
        <rFont val="Calibri"/>
        <family val="2"/>
        <charset val="238"/>
      </rPr>
      <t>13</t>
    </r>
    <r>
      <rPr>
        <sz val="11"/>
        <rFont val="Calibri"/>
        <family val="2"/>
        <charset val="238"/>
      </rPr>
      <t>. Ez a kedvezmény tehát nem befolyásolja a kisvállalati adózás előnyösséget, így az egyszerűség kedvéért a kalkulátorban nem került feltüntetésre.</t>
    </r>
  </si>
  <si>
    <t>A szabályozási környezet paraméterei</t>
  </si>
  <si>
    <t>1.</t>
  </si>
  <si>
    <t>Szociális hozzájárulási adókulcs</t>
  </si>
  <si>
    <t>2.</t>
  </si>
  <si>
    <t>Társasági adókulcs</t>
  </si>
  <si>
    <t>3.</t>
  </si>
  <si>
    <t>Kisvállalati adókulcs</t>
  </si>
  <si>
    <t>Számviteli és adózási adatok</t>
  </si>
  <si>
    <t>Alapadatok</t>
  </si>
  <si>
    <t>4.</t>
  </si>
  <si>
    <t>Várható adózás előtti eredmény (társasági adózás mellett)</t>
  </si>
  <si>
    <t>5.</t>
  </si>
  <si>
    <r>
      <t>Bérköltség</t>
    </r>
    <r>
      <rPr>
        <vertAlign val="superscript"/>
        <sz val="11"/>
        <rFont val="Calibri"/>
        <family val="2"/>
        <charset val="238"/>
      </rPr>
      <t>4</t>
    </r>
    <r>
      <rPr>
        <sz val="11"/>
        <rFont val="Calibri"/>
        <family val="2"/>
        <charset val="238"/>
      </rPr>
      <t>, ide értve a tag részére személyes közreműködésére tekintettel kifizetett juttatást</t>
    </r>
    <r>
      <rPr>
        <vertAlign val="superscript"/>
        <sz val="11"/>
        <rFont val="Calibri"/>
        <family val="2"/>
        <charset val="238"/>
      </rPr>
      <t>5</t>
    </r>
  </si>
  <si>
    <t>6.</t>
  </si>
  <si>
    <t>Béren kívüli juttatások</t>
  </si>
  <si>
    <t>7.</t>
  </si>
  <si>
    <t>Béren kívüli juttatásnak nem minősülő egyes meghatározott juttatások</t>
  </si>
  <si>
    <t>8.</t>
  </si>
  <si>
    <t>Tőkebevonás (különösen a jegyzett tőke emelés)</t>
  </si>
  <si>
    <t>9.</t>
  </si>
  <si>
    <t>Tőkekivonás (különösen a jegyzett tőke leszállítás)</t>
  </si>
  <si>
    <t>10.</t>
  </si>
  <si>
    <r>
      <t>Kapott (járó) osztalék címén elszámolt bevétel</t>
    </r>
    <r>
      <rPr>
        <vertAlign val="superscript"/>
        <sz val="11"/>
        <rFont val="Calibri"/>
        <family val="2"/>
        <charset val="238"/>
      </rPr>
      <t>3</t>
    </r>
  </si>
  <si>
    <t>11.</t>
  </si>
  <si>
    <r>
      <t>Jóváhagyott fizetendő osztalék (a kiva alanyiságot megelőző időszak eredménye, eredménytartaléka terhére jóváhagyott osztalék nélkül)</t>
    </r>
    <r>
      <rPr>
        <vertAlign val="superscript"/>
        <sz val="11"/>
        <rFont val="Calibri"/>
        <family val="2"/>
        <charset val="238"/>
      </rPr>
      <t>6</t>
    </r>
  </si>
  <si>
    <t>Egyéb adókötelezettséget befolyásoló tételek</t>
  </si>
  <si>
    <t>12.</t>
  </si>
  <si>
    <r>
      <t>Tárgyévi "új" beruházások</t>
    </r>
    <r>
      <rPr>
        <vertAlign val="superscript"/>
        <sz val="11"/>
        <rFont val="Calibri"/>
        <family val="2"/>
        <charset val="238"/>
      </rPr>
      <t xml:space="preserve">7 </t>
    </r>
    <r>
      <rPr>
        <sz val="11"/>
        <rFont val="Calibri"/>
        <family val="2"/>
        <charset val="238"/>
      </rPr>
      <t xml:space="preserve"> értéke</t>
    </r>
  </si>
  <si>
    <t>13.</t>
  </si>
  <si>
    <t>Társasági adóalapot módosító tételek, kivéve veszteségelhatárolás és kapott osztalék</t>
  </si>
  <si>
    <t>14.</t>
  </si>
  <si>
    <t>A társasági adózás időszaka alatt keletkezett, még fel nem használt elhatárolt veszteség</t>
  </si>
  <si>
    <t>15.</t>
  </si>
  <si>
    <t>Igénybevehető társasági adókedvezmények</t>
  </si>
  <si>
    <t>16.</t>
  </si>
  <si>
    <r>
      <t>Az új Szociális hozzájárulási adótörvény alapján érvényesíthető</t>
    </r>
    <r>
      <rPr>
        <vertAlign val="superscript"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100%-os kedvezmények évesített alapja</t>
    </r>
    <r>
      <rPr>
        <vertAlign val="superscript"/>
        <sz val="11"/>
        <rFont val="Calibri"/>
        <family val="2"/>
        <charset val="238"/>
      </rPr>
      <t>8</t>
    </r>
    <r>
      <rPr>
        <sz val="9"/>
        <rFont val="Calibri"/>
        <family val="2"/>
        <charset val="238"/>
      </rPr>
      <t/>
    </r>
  </si>
  <si>
    <t>17.</t>
  </si>
  <si>
    <r>
      <t>Az új Szociális hozzájárulási adótörvény alapján érvényesíthető 50%-os kedvezmények évesített alapja</t>
    </r>
    <r>
      <rPr>
        <vertAlign val="superscript"/>
        <sz val="11"/>
        <rFont val="Calibri"/>
        <family val="2"/>
        <charset val="238"/>
      </rPr>
      <t>9</t>
    </r>
    <r>
      <rPr>
        <sz val="9"/>
        <rFont val="Calibri"/>
        <family val="2"/>
        <charset val="238"/>
      </rPr>
      <t/>
    </r>
  </si>
  <si>
    <t>Ha szeretné látni, hogyan alakul az adókötelezettsége, ha az 5. évben visszatérne a társasági adózásra, akkor adja meg az alábbi adatokat is:</t>
  </si>
  <si>
    <t>18.</t>
  </si>
  <si>
    <t>Tárgyévi összes beruházás értéke (nem lehet kevesebb, mint a 12. sor értéke, amely az alapbeállítás)</t>
  </si>
  <si>
    <t>19.</t>
  </si>
  <si>
    <t>A teljes tárgyévi beruházásra vonatkozó értékcsökkenési leírás (átlag-)kulcsa (%/év)</t>
  </si>
  <si>
    <t>20.</t>
  </si>
  <si>
    <t>A tőkekivonás összegéből (9. sor) a (közvetlenül vagy közvetve) a kivás időszak nyeresége terhére kivont tőke</t>
  </si>
  <si>
    <t>21.</t>
  </si>
  <si>
    <t xml:space="preserve">Személyi jellegű kifizetések (figyelembe véve a kedvezményezett foglalkoztatott után érvényesíthető kedvezményeket) (5.+6.+7.-16.-17.*50%) </t>
  </si>
  <si>
    <t>22.</t>
  </si>
  <si>
    <t>A személyi jellegű kifizetéseken felüli adóalapmódosító tételek egyenlege (9.-8.+11.-10.)</t>
  </si>
  <si>
    <t>23.</t>
  </si>
  <si>
    <t>A megelőző adóévekben keletkezett, még fel nem használt elhatárolt veszteség (az első évben 14., ezután (27.-26.) előző évi adata, ha ez pozitív)</t>
  </si>
  <si>
    <t>24.</t>
  </si>
  <si>
    <t>A megelőző évek új beruházásaihoz kapcsolódó, korábban még fel nem használt elhatárolt veszteség (ha az előző évben 25. és 26. is negatív, akkor közülük a kisebb abszolútértékű összeg ellentettje)</t>
  </si>
  <si>
    <t>25.</t>
  </si>
  <si>
    <t>Elhatárolt veszteség és adóalap-módosítók negatív egyenlegének érvényesíthetőségi határa (személyi jell. kifizetések, csökkentve az új beruházások tárgyévi és korábban fel nem használt értékével; 21.-12.-24.)</t>
  </si>
  <si>
    <t>26.</t>
  </si>
  <si>
    <t>Személyi jellegű kifizetések és tárgyévi adóalap-módosítók egyenlege, csökkentve az elhatárolt veszteséggel 
(21.+(±22.)-23.)</t>
  </si>
  <si>
    <t>27.</t>
  </si>
  <si>
    <t>A KIVA alapja (25. és 26. közül a magasabb érték, amennyiben ez pozitív, egyébként 0)</t>
  </si>
  <si>
    <t>28.</t>
  </si>
  <si>
    <t>A társasági adóban korábban még fel nem használt elhatárolt veszteség (az első évben 14., azután a megelőző évben felhasznált/keletkezett értékkel módosított összeg)</t>
  </si>
  <si>
    <t>29.</t>
  </si>
  <si>
    <t>Társasági adó alapja az elhatárolt veszteségre tekintet nélkül (4.-10.+13.)</t>
  </si>
  <si>
    <t>30.</t>
  </si>
  <si>
    <t>Számított társasági adóalap (29., csökkentve 28.-kal, ha 29.&gt;0, de minimum 29./2)</t>
  </si>
  <si>
    <t>31.</t>
  </si>
  <si>
    <t>Számított társasági adó (30. *2., ha ez pozitív)</t>
  </si>
  <si>
    <t>32.</t>
  </si>
  <si>
    <r>
      <t>TÁRSASÁGI ADÓ (31.-15., de minimum a számított adó 6%-a)</t>
    </r>
    <r>
      <rPr>
        <vertAlign val="superscript"/>
        <sz val="11"/>
        <rFont val="Calibri"/>
        <family val="2"/>
        <charset val="238"/>
      </rPr>
      <t>10</t>
    </r>
  </si>
  <si>
    <t>33.</t>
  </si>
  <si>
    <t>Az áttéréshez kapcsolódó egyes tételek</t>
  </si>
  <si>
    <t>34.</t>
  </si>
  <si>
    <t>A kisvállalati adóalanyiság időszaka alatt elért adózás előtti eredmény összege, amelyre adófizetési kötelezettség nem vonatkozott ((4.+33.-11.-20.) 1-4. évi összege)</t>
  </si>
  <si>
    <t>35.</t>
  </si>
  <si>
    <r>
      <t>A kisvállalati adóalanyiság időszaka alatt megszerzett, előállított immateriális jószág, tárgyi eszköz könyv szerinti értéke a kisvállalati adóalanyiság végén</t>
    </r>
    <r>
      <rPr>
        <vertAlign val="superscript"/>
        <sz val="11"/>
        <rFont val="Calibri"/>
        <family val="2"/>
        <charset val="238"/>
        <scheme val="minor"/>
      </rPr>
      <t>12</t>
    </r>
  </si>
  <si>
    <t>36.</t>
  </si>
  <si>
    <t>A kisvállalati adóalanyiság időszaka alatt keletkezett elhatárolt veszteségnek az adóalanyiság időszakában az adóalap csökkentéseként fel nem használt része (23.)</t>
  </si>
  <si>
    <t>37.</t>
  </si>
  <si>
    <t>A kisvállalati adóalanyiság időszaka alatt megfizetett (fizetendő) kisvállalati adó (KISVÁLLALATI ADÓ sor 1-4. évi összege)</t>
  </si>
  <si>
    <t>38.</t>
  </si>
  <si>
    <r>
      <t>A társasági adóra való áttéréskor az áttérésig keletkezett adózatlan eredményként / fennmaradt elhatárolt veszteségként figyelembe veendő összeg</t>
    </r>
    <r>
      <rPr>
        <vertAlign val="superscript"/>
        <sz val="11"/>
        <rFont val="Calibri"/>
        <family val="2"/>
        <charset val="238"/>
        <scheme val="minor"/>
      </rPr>
      <t>11</t>
    </r>
    <r>
      <rPr>
        <sz val="11"/>
        <rFont val="Calibri"/>
        <family val="2"/>
        <charset val="238"/>
        <scheme val="minor"/>
      </rPr>
      <t xml:space="preserve"> (34.-35.-36.-37.)</t>
    </r>
  </si>
  <si>
    <t>A hagyományos adóterhek levezetése az 5. évben</t>
  </si>
  <si>
    <t>39.</t>
  </si>
  <si>
    <r>
      <t>A kisvállalati adóalanyiság időszaka alatt megszerzett, előállított immateriális jószág, tárgyi eszköz értékcsökkenési leírása az 5. évben</t>
    </r>
    <r>
      <rPr>
        <vertAlign val="superscript"/>
        <sz val="11"/>
        <rFont val="Calibri"/>
        <family val="2"/>
        <charset val="238"/>
        <scheme val="minor"/>
      </rPr>
      <t>12</t>
    </r>
  </si>
  <si>
    <t>40.</t>
  </si>
  <si>
    <t>Társasági adó alapja az elhatárolt veszteségre tekintet nélkül (29.+39.)</t>
  </si>
  <si>
    <t>41.</t>
  </si>
  <si>
    <r>
      <t>Az adóévben és az azt követő években felhasználható elhatárolt veszteség</t>
    </r>
    <r>
      <rPr>
        <vertAlign val="superscript"/>
        <sz val="11"/>
        <rFont val="Calibri"/>
        <family val="2"/>
        <charset val="238"/>
        <scheme val="minor"/>
      </rPr>
      <t>11</t>
    </r>
    <r>
      <rPr>
        <sz val="11"/>
        <rFont val="Calibri"/>
        <family val="2"/>
        <charset val="238"/>
        <scheme val="minor"/>
      </rPr>
      <t xml:space="preserve"> (-38., amennyiben 38.&lt;0)</t>
    </r>
  </si>
  <si>
    <t>42.</t>
  </si>
  <si>
    <t>Számított társasági adóalap (40., csökkentve 41.-kel, ha 40.&gt;0, de minimum 40./2)</t>
  </si>
  <si>
    <t>43.</t>
  </si>
  <si>
    <t>Számított társasági adó (42.*2., ha ez pozitív)</t>
  </si>
  <si>
    <t>44.</t>
  </si>
  <si>
    <r>
      <t>TÁRSASÁGI ADÓ (43.-15., de minimum a számított adó 6%-a)</t>
    </r>
    <r>
      <rPr>
        <vertAlign val="superscript"/>
        <sz val="11"/>
        <rFont val="Calibri"/>
        <family val="2"/>
        <charset val="238"/>
        <scheme val="minor"/>
      </rPr>
      <t>10</t>
    </r>
  </si>
  <si>
    <t>45.</t>
  </si>
  <si>
    <t>SZOCIÁLIS HOZZÁJÁRULÁSI ADÓ (33.)</t>
  </si>
  <si>
    <r>
      <rPr>
        <b/>
        <sz val="9"/>
        <rFont val="Calibri"/>
        <family val="2"/>
        <charset val="238"/>
      </rPr>
      <t>1.</t>
    </r>
    <r>
      <rPr>
        <sz val="9"/>
        <rFont val="Calibri"/>
        <family val="2"/>
        <charset val="238"/>
      </rPr>
      <t xml:space="preserve"> A házipénztárral való visszaélések megelőzése érdekében amennyiben a pénztár értéke az összes bevétel 5 százalékát, de legalább 1 millió forintot és az átlépéskori összeget is meghaladja, a pénztár további növekedése növeli az adóalapot. Amennyiben ugyanakkor a későbbi években a pénztár értéke ismét csökkenne, a csökkenés adóalap-csökkentő tételként érvényesíthető.</t>
    </r>
  </si>
  <si>
    <r>
      <rPr>
        <b/>
        <sz val="9"/>
        <rFont val="Calibri"/>
        <family val="2"/>
        <charset val="238"/>
      </rPr>
      <t>2.</t>
    </r>
    <r>
      <rPr>
        <sz val="9"/>
        <rFont val="Calibri"/>
        <family val="2"/>
        <charset val="238"/>
      </rPr>
      <t xml:space="preserve"> Ha az adózó kapcsolt vállalkozásával kötött szerződésében olyan ellenértéket határoz meg, amely nem felel meg a szokásos piaci árnak, az adóalapot a szokásos piaci ár és az ügyleti érték különbségével úgy módosítja, hogy az olyan adóalapnak feleljen meg, mint ha független vállalkozással kötött volna szerződést.</t>
    </r>
  </si>
  <si>
    <r>
      <rPr>
        <b/>
        <sz val="9"/>
        <rFont val="Calibri"/>
        <family val="2"/>
        <charset val="238"/>
      </rPr>
      <t>3.</t>
    </r>
    <r>
      <rPr>
        <sz val="9"/>
        <rFont val="Calibri"/>
        <family val="2"/>
        <charset val="238"/>
      </rPr>
      <t xml:space="preserve"> A külföldön adóztatható jövedelem elszámolható mind a társasági adóban, mind  a kisvállalati adóban. Formai különbséget jelent, hogy azokban az esetekben, amikor nemzetközi szerződés a jövedelem beszámításáról rendelkezik (vagy nem rendelkezik egyáltalán), a kisvállalati adóról szóló törvény az adókötelezettségbe beszámítható tételt egy egyszerű képlet közbeiktatásával az adóalap szintjén kezeli az adóalap-levezetés egyszerűségének megőrzése érdekében. Külön kiemelendő, hogy a kisvállalati adózás pénzforgalmi logikájának megfelelően, a külföldön adóztatható jövedelmek (ideértve a külföldről kapott osztalékot is) külföldön megfizetett (fizetendő) adóval csökkentett része csökkenti az adóalapot, ha annak összegét az osztalékot megállapító társaság nem számolja el az adózás előtti eredmény terhére ráfordításként.</t>
    </r>
  </si>
  <si>
    <r>
      <rPr>
        <b/>
        <sz val="9"/>
        <rFont val="Calibri"/>
        <family val="2"/>
        <charset val="238"/>
      </rPr>
      <t>4.</t>
    </r>
    <r>
      <rPr>
        <sz val="9"/>
        <rFont val="Calibri"/>
        <family val="2"/>
        <charset val="238"/>
      </rPr>
      <t xml:space="preserve"> A Tbj. Szerint járulékalapot képező személyi jellegű kifizetések (ide nem értve a kiegészítő tevékenységet folytató vállalkozó járulékalapját és a kedvezményezett foglalkoztatott után érvényesíthető kedvezmény összegét). Figyelem! A kalkulátor azzal a feltételezéssel él, hogy a foglalkoztatottak nem rendelkeznek felszolgálási díjból származó jövedelemmel, ezeket a tételeket ugyanis szociális hozzájárulási adó nem terheli, de a kisvállalati adó alapját képezik.</t>
    </r>
  </si>
  <si>
    <r>
      <rPr>
        <b/>
        <sz val="9"/>
        <rFont val="Calibri"/>
        <family val="2"/>
        <charset val="238"/>
      </rPr>
      <t>5.</t>
    </r>
    <r>
      <rPr>
        <sz val="9"/>
        <rFont val="Calibri"/>
        <family val="2"/>
        <charset val="238"/>
      </rPr>
      <t xml:space="preserve"> A tag jövedelmét érintően a minimálbér 112,5%-át kell figyelembe venni, ha a tagra jutó személyi jellegű ráfordítás ennél alacsonyabb, de nem kell figyelembe venni a minimálbér 112,5%-át arra az időszakra, amelyre a tagnak nem keletkezik Tbj. 27. § (2) bekezdése szerinti járulékfizetési kötelezettsége.</t>
    </r>
  </si>
  <si>
    <r>
      <rPr>
        <b/>
        <sz val="9"/>
        <rFont val="Calibri"/>
        <family val="2"/>
        <charset val="238"/>
      </rPr>
      <t>6.</t>
    </r>
    <r>
      <rPr>
        <sz val="9"/>
        <rFont val="Calibri"/>
        <family val="2"/>
        <charset val="238"/>
      </rPr>
      <t xml:space="preserve"> A kisvállalati adóalanyiság ideje alatt kifizetett osztalék összegéből csak az adóalanyiság ideje alatt keletkezett eredmény, eredménytartalék terhére kifizetett rész adóköteles. A kivás évben keletkezett adózott eredmény nem más, mint a hagyományos adózás alatt várható adózás előtti eredmény (4.), növelve a bérjárulékokkal (33.), csökkentve a kiva összegével, tekintettel arra, hogy a járulékokat a kiva hatálya alatt nem kell megfizetni, azaz összegük nem csökkenti az adózás előtti eredményt.</t>
    </r>
  </si>
  <si>
    <r>
      <rPr>
        <b/>
        <sz val="9"/>
        <rFont val="Calibri"/>
        <family val="2"/>
        <charset val="238"/>
      </rPr>
      <t>7.</t>
    </r>
    <r>
      <rPr>
        <sz val="9"/>
        <rFont val="Calibri"/>
        <family val="2"/>
        <charset val="238"/>
      </rPr>
      <t xml:space="preserve"> Az adóévben beszerzett, előállított, korábban még használatba nem vett tárgyi eszközök, szellemi termékek, kísérleti fejlesztés aktivált értékének bekerülési értéke </t>
    </r>
  </si>
  <si>
    <r>
      <rPr>
        <b/>
        <sz val="9"/>
        <rFont val="Calibri"/>
        <family val="2"/>
        <charset val="238"/>
      </rPr>
      <t>8.</t>
    </r>
    <r>
      <rPr>
        <sz val="9"/>
        <rFont val="Calibri"/>
        <family val="2"/>
        <charset val="238"/>
      </rPr>
      <t xml:space="preserve"> 100%-os adókedvezmény érvényesíthető a foglalkoztatás első két évében a munkaerőpiacra lépő kedvezményezett munkavállalók (Szocho tv. 11. §) után, a foglalkoztatás első három évében a három vagy több gyermeket nevelő munkaerőpiacra lépő nők (Szocho tv. 12. §) esetén, illetve időkorlát nélkül a megváltozott munkaképességű személyek (Szocho tv. 13. §) és  doktori (PhD) vagy ennél magasabb tudományos fokozattal, vagy tudományos címmel rendelkező kutatók, fejlesztők (Szocho tv. 15. § (1) a)) esetében. Az érintett munkavállalók után érvényesíthető kedvezmény alapja a bruttó munkabér, de legfeljebb a Szocho tv-ben meghatározott összeg.</t>
    </r>
  </si>
  <si>
    <r>
      <rPr>
        <b/>
        <sz val="9"/>
        <rFont val="Calibri"/>
        <family val="2"/>
        <charset val="238"/>
      </rPr>
      <t>9.</t>
    </r>
    <r>
      <rPr>
        <sz val="9"/>
        <rFont val="Calibri"/>
        <family val="2"/>
        <charset val="238"/>
      </rPr>
      <t xml:space="preserve"> 50%-os adókedvezmény érvényesíthető a foglalkoztatás 3. évében a munkaerőpiacra lépő kedvezményezett munkavállalók (Szocho tv. 11. §) után,  a foglalkoztatás 4-5. éveiben a három vagy több gyermeket nevelő munkaerőpiacra lépő nők (Szocho tv. 12. §) esetén, illetve időkorlát nélkül a szakképzettséget nem igénylő és mezőgazdasági munkakörben foglalkoztatott munkavállalók, a doktori képzésben részt vevő hallgatók vagy doktorjelöltek (Szocho tv. 15. § (1) b)) után és a kutatás-fejlesztési tevékenységgel összefüggésben (Szocho tv. 16. §) . Az érintett munkavállalók után érvényesíthető kedvezmény alapja a bruttó munkabér, de legfeljebb a Szocho tv-ben meghatározott összeg.</t>
    </r>
  </si>
  <si>
    <r>
      <rPr>
        <b/>
        <sz val="9"/>
        <rFont val="Calibri"/>
        <family val="2"/>
        <charset val="238"/>
      </rPr>
      <t>10.</t>
    </r>
    <r>
      <rPr>
        <sz val="9"/>
        <rFont val="Calibri"/>
        <family val="2"/>
        <charset val="238"/>
      </rPr>
      <t xml:space="preserve"> A társasági adóból a fejlesztési adókedvezmény a számított adó 80%-áig, a további kedvezmények a fennmaradó számított adó 70%-áig  érvényesíthetők. Ezáltal a kedvezmények nem haladhatják meg a számított adó 94%-át.</t>
    </r>
  </si>
  <si>
    <r>
      <rPr>
        <b/>
        <sz val="9"/>
        <rFont val="Calibri"/>
        <family val="2"/>
        <charset val="238"/>
      </rPr>
      <t>11.</t>
    </r>
    <r>
      <rPr>
        <sz val="9"/>
        <rFont val="Calibri"/>
        <family val="2"/>
        <charset val="238"/>
      </rPr>
      <t xml:space="preserve"> Ha a 40. sorban kiszámított összeg pozitív, akkor választhat, hogy:
a) ezzel az összeggel azonos összegű lekötött tartalékot képez, amelyet 4 év alatt beruházásra fordít, illetve a nem beruházással összefüggésben feloldott részösszeg után, de legkésőbb a negyedik adóév leteltével az addig beruházásra fel nem használt rész után megfizeti a társasági adót; vagy
b) a kisvállalati adóalanyiság megszűnésekor a teljes összegre megfizeti a társasági adót.
Ha a 40. sorban kiszámított összeg negatív, akkor azt a társasági adóalanyiságának létrejötte adóévét követő 5 adóéven belül elhatárolt veszteségként figyelembe veheti.</t>
    </r>
  </si>
  <si>
    <r>
      <rPr>
        <b/>
        <sz val="9"/>
        <rFont val="Calibri"/>
        <family val="2"/>
        <charset val="238"/>
      </rPr>
      <t xml:space="preserve">12. </t>
    </r>
    <r>
      <rPr>
        <sz val="9"/>
        <rFont val="Calibri"/>
        <family val="2"/>
        <charset val="238"/>
      </rPr>
      <t>A kisvállalati adóalanyiság időszaka alatt megszerzett, előállított immateriális jószág, tárgyi eszköz értékcsökkenési leírásának és könyv szerinti értékének számítása a 19. és 20. sorban megadott információk alapján történik azzal a feltételezéssel, hogy az adott évben beszerzett eszközöket a szóban forgó év elején aktiválták.</t>
    </r>
  </si>
  <si>
    <r>
      <rPr>
        <b/>
        <sz val="9"/>
        <rFont val="Calibri"/>
        <family val="2"/>
        <charset val="238"/>
      </rPr>
      <t>13.</t>
    </r>
    <r>
      <rPr>
        <sz val="9"/>
        <rFont val="Calibri"/>
        <family val="2"/>
        <charset val="238"/>
      </rPr>
      <t xml:space="preserve"> A szociális hozzájárulási adóról szóló 2018. évi LII. törvény 17/A. §-a alapján a kisvállalati adóalanyok is érvényesíthetik a szakirányú oktatás és a duális képzés adókedvezményét, adó-visszatérítés keretében, amelyet a ’08 jelű bevallási nyomtatványon igényelhetnek. </t>
    </r>
  </si>
  <si>
    <t>! Elegendő a sötétkék (első évi) cellákat kitölteni, ez esetben a következő évekre vonatkozó kitölthető cellák értéke a tárgyévi érték marad. !</t>
  </si>
  <si>
    <t>1.év (alapítás, áttérés éve)</t>
  </si>
  <si>
    <t>2. év</t>
  </si>
  <si>
    <t>3. év</t>
  </si>
  <si>
    <t>4. év</t>
  </si>
  <si>
    <t>5. év</t>
  </si>
  <si>
    <t>1.év</t>
  </si>
  <si>
    <r>
      <t>KISVÁLLALATI ADÓ</t>
    </r>
    <r>
      <rPr>
        <sz val="16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(27.*3.)</t>
    </r>
  </si>
  <si>
    <r>
      <t xml:space="preserve">HAGYOMÁNYOS ADÓTERHEK ÖSSZESEN </t>
    </r>
    <r>
      <rPr>
        <sz val="11"/>
        <rFont val="Calibri"/>
        <family val="2"/>
        <charset val="238"/>
      </rPr>
      <t>(32.+33.)</t>
    </r>
  </si>
  <si>
    <t xml:space="preserve">SZOCIÁLIS HOZZÁJÁRULÁSI ADÓ (5. + 6. + 7.*1,18 - 16. - 17.*50%)*1. </t>
  </si>
  <si>
    <r>
      <t xml:space="preserve">HAGYOMÁNYOS ADÓTERHEK AZ 5. ÉVBEN, HA ETTŐL AZ ÉVTŐL VISSZATÉR A TÁRSASÁGI ADÓZÁSRA </t>
    </r>
    <r>
      <rPr>
        <sz val="11"/>
        <rFont val="Calibri"/>
        <family val="2"/>
        <charset val="238"/>
      </rPr>
      <t>(44.+45.)</t>
    </r>
  </si>
  <si>
    <r>
      <t>LEGKÉSŐBB A VISSZATÉRÉST KÖVETŐ 4. ADÓÉV VÉGÉIG FIZETENDŐ TÁRSASÁGI ADÓ, HA A KISVÁLLALATI ADÓ ALATT KELETKEZETT, LE NEM ADÓZOTT JÖVEDELEMBŐL DÖNTÉSE SZERINT NEM KÉPEZ LEKÖTÖTT TARTALÉKOT, VAGY AZT NEM FORDÍTJA BERUHÁZÁSRA</t>
    </r>
    <r>
      <rPr>
        <b/>
        <vertAlign val="superscript"/>
        <sz val="12"/>
        <rFont val="Calibri"/>
        <family val="2"/>
        <charset val="238"/>
      </rPr>
      <t>11</t>
    </r>
    <r>
      <rPr>
        <b/>
        <sz val="12"/>
        <rFont val="Calibri"/>
        <family val="2"/>
        <charset val="238"/>
      </rPr>
      <t xml:space="preserve">  
</t>
    </r>
    <r>
      <rPr>
        <sz val="11"/>
        <rFont val="Calibri"/>
        <family val="2"/>
        <charset val="238"/>
      </rPr>
      <t>(38.*(2. sor értéke a  kisválalati adóalanyiság utolsó napján), ha 38.&gt;0)</t>
    </r>
  </si>
  <si>
    <t>A kalkuláció részletei:</t>
  </si>
  <si>
    <t>A társasági adózásra való visszatérés illusztrációja:</t>
  </si>
  <si>
    <t>KISVÁLLALATI ADÓZÁSSAL ELÉRHETŐ ADÓMEGTAKARÍTÁS
(ha az itt szereplő összeg pozitív, akkor az Ön vállalkozása nyer az áttéréssel)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</si>
</sst>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\ &quot;Ft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6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20"/>
      <name val="Calibri"/>
      <family val="2"/>
      <charset val="238"/>
    </font>
    <font>
      <sz val="16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rgb="FFEECF76"/>
      <name val="Calibri"/>
      <family val="2"/>
      <charset val="238"/>
    </font>
    <font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7E8B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3" borderId="0" xfId="0" applyFill="1"/>
    <xf numFmtId="164" fontId="5" fillId="5" borderId="8" xfId="1" applyNumberFormat="1" applyFont="1" applyFill="1" applyBorder="1" applyProtection="1">
      <protection locked="0"/>
    </xf>
    <xf numFmtId="165" fontId="5" fillId="4" borderId="8" xfId="0" applyNumberFormat="1" applyFont="1" applyFill="1" applyBorder="1" applyProtection="1">
      <protection locked="0"/>
    </xf>
    <xf numFmtId="165" fontId="5" fillId="5" borderId="8" xfId="0" applyNumberFormat="1" applyFont="1" applyFill="1" applyBorder="1" applyProtection="1">
      <protection locked="0"/>
    </xf>
    <xf numFmtId="165" fontId="5" fillId="4" borderId="11" xfId="0" applyNumberFormat="1" applyFont="1" applyFill="1" applyBorder="1" applyProtection="1">
      <protection locked="0"/>
    </xf>
    <xf numFmtId="165" fontId="5" fillId="5" borderId="11" xfId="0" applyNumberFormat="1" applyFont="1" applyFill="1" applyBorder="1" applyProtection="1">
      <protection locked="0"/>
    </xf>
    <xf numFmtId="165" fontId="5" fillId="5" borderId="12" xfId="0" applyNumberFormat="1" applyFont="1" applyFill="1" applyBorder="1" applyProtection="1">
      <protection locked="0"/>
    </xf>
    <xf numFmtId="9" fontId="5" fillId="4" borderId="8" xfId="1" applyFont="1" applyFill="1" applyBorder="1" applyProtection="1">
      <protection locked="0"/>
    </xf>
    <xf numFmtId="9" fontId="5" fillId="5" borderId="8" xfId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6" fillId="2" borderId="8" xfId="0" quotePrefix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protection hidden="1"/>
    </xf>
    <xf numFmtId="0" fontId="5" fillId="0" borderId="7" xfId="0" applyFont="1" applyFill="1" applyBorder="1" applyAlignment="1" applyProtection="1">
      <alignment horizontal="left" vertical="top" wrapText="1"/>
      <protection hidden="1"/>
    </xf>
    <xf numFmtId="0" fontId="5" fillId="2" borderId="7" xfId="0" applyFont="1" applyFill="1" applyBorder="1" applyAlignment="1" applyProtection="1">
      <alignment horizontal="left" vertical="top"/>
      <protection hidden="1"/>
    </xf>
    <xf numFmtId="0" fontId="5" fillId="2" borderId="7" xfId="0" applyFont="1" applyFill="1" applyBorder="1" applyAlignment="1" applyProtection="1">
      <alignment horizontal="left" vertical="top" wrapText="1"/>
      <protection hidden="1"/>
    </xf>
    <xf numFmtId="0" fontId="5" fillId="0" borderId="5" xfId="0" applyFont="1" applyFill="1" applyBorder="1" applyAlignment="1" applyProtection="1">
      <alignment horizontal="left" vertical="top"/>
      <protection hidden="1"/>
    </xf>
    <xf numFmtId="0" fontId="5" fillId="2" borderId="9" xfId="0" applyFont="1" applyFill="1" applyBorder="1" applyAlignment="1" applyProtection="1">
      <alignment horizontal="left" vertical="top"/>
      <protection hidden="1"/>
    </xf>
    <xf numFmtId="3" fontId="5" fillId="2" borderId="11" xfId="0" applyNumberFormat="1" applyFont="1" applyFill="1" applyBorder="1" applyAlignment="1" applyProtection="1">
      <protection hidden="1"/>
    </xf>
    <xf numFmtId="0" fontId="5" fillId="2" borderId="16" xfId="0" quotePrefix="1" applyFont="1" applyFill="1" applyBorder="1" applyAlignment="1" applyProtection="1">
      <alignment horizontal="left" vertical="top"/>
      <protection hidden="1"/>
    </xf>
    <xf numFmtId="0" fontId="5" fillId="2" borderId="17" xfId="0" applyFont="1" applyFill="1" applyBorder="1" applyAlignment="1" applyProtection="1">
      <alignment horizontal="left" vertical="top" wrapText="1"/>
      <protection hidden="1"/>
    </xf>
    <xf numFmtId="165" fontId="5" fillId="2" borderId="12" xfId="0" applyNumberFormat="1" applyFont="1" applyFill="1" applyBorder="1" applyAlignment="1" applyProtection="1">
      <alignment vertical="top"/>
      <protection hidden="1"/>
    </xf>
    <xf numFmtId="0" fontId="5" fillId="2" borderId="9" xfId="0" applyFont="1" applyFill="1" applyBorder="1" applyAlignment="1" applyProtection="1">
      <alignment horizontal="left" vertical="top" wrapText="1"/>
      <protection hidden="1"/>
    </xf>
    <xf numFmtId="165" fontId="5" fillId="2" borderId="8" xfId="0" applyNumberFormat="1" applyFont="1" applyFill="1" applyBorder="1" applyAlignment="1" applyProtection="1">
      <alignment vertical="top"/>
      <protection hidden="1"/>
    </xf>
    <xf numFmtId="165" fontId="5" fillId="0" borderId="10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165" fontId="5" fillId="0" borderId="8" xfId="0" applyNumberFormat="1" applyFont="1" applyFill="1" applyBorder="1" applyAlignment="1" applyProtection="1">
      <alignment vertical="top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165" fontId="5" fillId="2" borderId="12" xfId="0" applyNumberFormat="1" applyFont="1" applyFill="1" applyBorder="1" applyProtection="1">
      <protection hidden="1"/>
    </xf>
    <xf numFmtId="165" fontId="5" fillId="2" borderId="8" xfId="0" applyNumberFormat="1" applyFont="1" applyFill="1" applyBorder="1" applyProtection="1">
      <protection hidden="1"/>
    </xf>
    <xf numFmtId="0" fontId="5" fillId="2" borderId="7" xfId="0" applyFont="1" applyFill="1" applyBorder="1" applyAlignment="1" applyProtection="1">
      <alignment wrapText="1"/>
      <protection hidden="1"/>
    </xf>
    <xf numFmtId="0" fontId="10" fillId="2" borderId="6" xfId="0" quotePrefix="1" applyFont="1" applyFill="1" applyBorder="1" applyAlignment="1" applyProtection="1">
      <alignment horizontal="center" vertical="top"/>
      <protection hidden="1"/>
    </xf>
    <xf numFmtId="0" fontId="10" fillId="2" borderId="7" xfId="0" applyFont="1" applyFill="1" applyBorder="1" applyAlignment="1" applyProtection="1">
      <protection hidden="1"/>
    </xf>
    <xf numFmtId="165" fontId="5" fillId="2" borderId="8" xfId="0" applyNumberFormat="1" applyFont="1" applyFill="1" applyBorder="1" applyAlignment="1" applyProtection="1">
      <alignment horizontal="right"/>
      <protection hidden="1"/>
    </xf>
    <xf numFmtId="0" fontId="10" fillId="2" borderId="6" xfId="0" quotePrefix="1" applyFont="1" applyFill="1" applyBorder="1" applyAlignment="1" applyProtection="1">
      <alignment horizontal="center" vertical="center"/>
      <protection hidden="1"/>
    </xf>
    <xf numFmtId="165" fontId="5" fillId="2" borderId="12" xfId="0" applyNumberFormat="1" applyFont="1" applyFill="1" applyBorder="1" applyAlignment="1" applyProtection="1">
      <alignment horizontal="right"/>
      <protection hidden="1"/>
    </xf>
    <xf numFmtId="0" fontId="13" fillId="2" borderId="16" xfId="0" applyFont="1" applyFill="1" applyBorder="1" applyAlignment="1" applyProtection="1">
      <alignment vertical="top"/>
      <protection hidden="1"/>
    </xf>
    <xf numFmtId="0" fontId="13" fillId="2" borderId="17" xfId="0" applyFont="1" applyFill="1" applyBorder="1" applyProtection="1">
      <protection hidden="1"/>
    </xf>
    <xf numFmtId="0" fontId="13" fillId="2" borderId="21" xfId="0" applyFont="1" applyFill="1" applyBorder="1" applyProtection="1">
      <protection hidden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164" fontId="5" fillId="4" borderId="8" xfId="0" applyNumberFormat="1" applyFont="1" applyFill="1" applyBorder="1" applyAlignment="1" applyProtection="1">
      <alignment horizontal="right" wrapText="1"/>
      <protection locked="0"/>
    </xf>
    <xf numFmtId="0" fontId="5" fillId="2" borderId="6" xfId="0" quotePrefix="1" applyFont="1" applyFill="1" applyBorder="1" applyAlignment="1" applyProtection="1">
      <alignment horizontal="left" vertical="top" wrapText="1"/>
      <protection locked="0"/>
    </xf>
    <xf numFmtId="0" fontId="5" fillId="2" borderId="6" xfId="0" quotePrefix="1" applyFont="1" applyFill="1" applyBorder="1" applyAlignment="1" applyProtection="1">
      <alignment vertical="top"/>
      <protection locked="0"/>
    </xf>
    <xf numFmtId="164" fontId="5" fillId="4" borderId="8" xfId="0" applyNumberFormat="1" applyFont="1" applyFill="1" applyBorder="1" applyAlignment="1" applyProtection="1">
      <protection locked="0"/>
    </xf>
    <xf numFmtId="0" fontId="5" fillId="2" borderId="6" xfId="0" quotePrefix="1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5" xfId="0" applyFont="1" applyFill="1" applyBorder="1" applyAlignment="1" applyProtection="1">
      <alignment horizontal="left" wrapText="1"/>
      <protection hidden="1"/>
    </xf>
    <xf numFmtId="165" fontId="8" fillId="7" borderId="15" xfId="0" applyNumberFormat="1" applyFont="1" applyFill="1" applyBorder="1" applyAlignment="1" applyProtection="1">
      <alignment vertical="center"/>
      <protection hidden="1"/>
    </xf>
    <xf numFmtId="3" fontId="8" fillId="7" borderId="20" xfId="0" applyNumberFormat="1" applyFont="1" applyFill="1" applyBorder="1" applyAlignment="1" applyProtection="1">
      <alignment vertical="center"/>
      <protection hidden="1"/>
    </xf>
    <xf numFmtId="165" fontId="8" fillId="7" borderId="15" xfId="0" applyNumberFormat="1" applyFont="1" applyFill="1" applyBorder="1" applyAlignment="1" applyProtection="1">
      <alignment horizontal="right" vertical="center"/>
      <protection hidden="1"/>
    </xf>
    <xf numFmtId="3" fontId="8" fillId="7" borderId="14" xfId="0" applyNumberFormat="1" applyFont="1" applyFill="1" applyBorder="1" applyAlignment="1" applyProtection="1">
      <alignment vertical="center"/>
      <protection hidden="1"/>
    </xf>
    <xf numFmtId="0" fontId="10" fillId="3" borderId="0" xfId="0" applyFont="1" applyFill="1"/>
    <xf numFmtId="0" fontId="10" fillId="2" borderId="3" xfId="0" applyFont="1" applyFill="1" applyBorder="1" applyAlignment="1" applyProtection="1">
      <alignment horizontal="left" wrapText="1"/>
      <protection hidden="1"/>
    </xf>
    <xf numFmtId="165" fontId="18" fillId="6" borderId="15" xfId="0" applyNumberFormat="1" applyFont="1" applyFill="1" applyBorder="1" applyAlignment="1" applyProtection="1">
      <alignment vertical="center"/>
    </xf>
    <xf numFmtId="0" fontId="19" fillId="3" borderId="0" xfId="0" applyFont="1" applyFill="1"/>
    <xf numFmtId="0" fontId="17" fillId="2" borderId="6" xfId="0" applyFont="1" applyFill="1" applyBorder="1" applyAlignment="1" applyProtection="1">
      <alignment horizontal="left"/>
      <protection hidden="1"/>
    </xf>
    <xf numFmtId="0" fontId="17" fillId="2" borderId="9" xfId="0" applyFont="1" applyFill="1" applyBorder="1" applyAlignment="1" applyProtection="1">
      <alignment horizontal="left"/>
      <protection hidden="1"/>
    </xf>
    <xf numFmtId="0" fontId="17" fillId="2" borderId="7" xfId="0" applyFont="1" applyFill="1" applyBorder="1" applyAlignment="1" applyProtection="1">
      <alignment horizontal="left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4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5" xfId="0" applyFont="1" applyFill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8" fillId="6" borderId="13" xfId="0" applyFont="1" applyFill="1" applyBorder="1" applyAlignment="1" applyProtection="1">
      <alignment horizontal="left" vertical="center" wrapText="1"/>
      <protection hidden="1"/>
    </xf>
    <xf numFmtId="0" fontId="18" fillId="6" borderId="14" xfId="0" applyFont="1" applyFill="1" applyBorder="1" applyAlignment="1" applyProtection="1">
      <alignment horizontal="left" vertical="center"/>
      <protection hidden="1"/>
    </xf>
    <xf numFmtId="0" fontId="8" fillId="7" borderId="13" xfId="0" applyFont="1" applyFill="1" applyBorder="1" applyAlignment="1" applyProtection="1">
      <alignment horizontal="left" vertical="center"/>
      <protection hidden="1"/>
    </xf>
    <xf numFmtId="0" fontId="8" fillId="7" borderId="14" xfId="0" applyFont="1" applyFill="1" applyBorder="1" applyAlignment="1" applyProtection="1">
      <alignment horizontal="left" vertical="center"/>
      <protection hidden="1"/>
    </xf>
    <xf numFmtId="0" fontId="8" fillId="7" borderId="18" xfId="0" applyFont="1" applyFill="1" applyBorder="1" applyAlignment="1" applyProtection="1">
      <alignment horizontal="left" vertical="center"/>
      <protection hidden="1"/>
    </xf>
    <xf numFmtId="0" fontId="8" fillId="7" borderId="19" xfId="0" applyFont="1" applyFill="1" applyBorder="1" applyAlignment="1" applyProtection="1">
      <alignment horizontal="left" vertical="center"/>
      <protection hidden="1"/>
    </xf>
    <xf numFmtId="0" fontId="3" fillId="7" borderId="13" xfId="0" applyFont="1" applyFill="1" applyBorder="1" applyAlignment="1" applyProtection="1">
      <alignment horizontal="left" vertical="center" wrapText="1"/>
      <protection hidden="1"/>
    </xf>
    <xf numFmtId="0" fontId="3" fillId="7" borderId="19" xfId="0" applyFont="1" applyFill="1" applyBorder="1" applyAlignment="1" applyProtection="1">
      <alignment horizontal="left" vertical="center" wrapText="1"/>
      <protection hidden="1"/>
    </xf>
    <xf numFmtId="0" fontId="17" fillId="2" borderId="17" xfId="0" applyFont="1" applyFill="1" applyBorder="1" applyAlignment="1" applyProtection="1">
      <alignment horizontal="left"/>
      <protection hidden="1"/>
    </xf>
    <xf numFmtId="0" fontId="17" fillId="2" borderId="21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0" fillId="2" borderId="9" xfId="0" quotePrefix="1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left" wrapText="1"/>
      <protection hidden="1"/>
    </xf>
    <xf numFmtId="0" fontId="10" fillId="2" borderId="7" xfId="0" applyFont="1" applyFill="1" applyBorder="1" applyAlignment="1" applyProtection="1">
      <alignment horizontal="left" wrapText="1"/>
      <protection hidden="1"/>
    </xf>
    <xf numFmtId="0" fontId="10" fillId="2" borderId="9" xfId="0" applyFont="1" applyFill="1" applyBorder="1" applyAlignment="1" applyProtection="1">
      <alignment horizontal="left" vertical="top"/>
      <protection hidden="1"/>
    </xf>
    <xf numFmtId="0" fontId="8" fillId="2" borderId="13" xfId="0" applyFont="1" applyFill="1" applyBorder="1" applyAlignment="1" applyProtection="1">
      <alignment horizontal="center" wrapText="1"/>
      <protection hidden="1"/>
    </xf>
    <xf numFmtId="0" fontId="8" fillId="2" borderId="19" xfId="0" applyFont="1" applyFill="1" applyBorder="1" applyAlignment="1" applyProtection="1">
      <alignment horizontal="center" wrapText="1"/>
      <protection hidden="1"/>
    </xf>
    <xf numFmtId="0" fontId="8" fillId="2" borderId="14" xfId="0" applyFont="1" applyFill="1" applyBorder="1" applyAlignment="1" applyProtection="1">
      <alignment horizontal="center" wrapText="1"/>
      <protection hidden="1"/>
    </xf>
    <xf numFmtId="0" fontId="9" fillId="2" borderId="4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center" vertical="top"/>
      <protection hidden="1"/>
    </xf>
    <xf numFmtId="0" fontId="6" fillId="2" borderId="2" xfId="0" applyFont="1" applyFill="1" applyBorder="1" applyAlignment="1" applyProtection="1">
      <alignment horizontal="center" vertical="top"/>
      <protection hidden="1"/>
    </xf>
    <xf numFmtId="0" fontId="6" fillId="2" borderId="3" xfId="0" applyFont="1" applyFill="1" applyBorder="1" applyAlignment="1" applyProtection="1">
      <alignment horizontal="center" vertical="top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0" fontId="9" fillId="2" borderId="0" xfId="0" applyFont="1" applyFill="1" applyBorder="1" applyAlignment="1" applyProtection="1">
      <alignment horizontal="left" wrapText="1"/>
      <protection hidden="1"/>
    </xf>
    <xf numFmtId="0" fontId="9" fillId="2" borderId="5" xfId="0" applyFont="1" applyFill="1" applyBorder="1" applyAlignment="1" applyProtection="1">
      <alignment horizontal="left" wrapText="1"/>
      <protection hidden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85" zoomScaleNormal="85" workbookViewId="0">
      <selection activeCell="A33" sqref="A33:B33"/>
    </sheetView>
  </sheetViews>
  <sheetFormatPr defaultRowHeight="15" x14ac:dyDescent="0.25"/>
  <cols>
    <col min="1" max="1" width="3.42578125" style="1" customWidth="1"/>
    <col min="2" max="2" width="102" style="1" customWidth="1"/>
    <col min="3" max="7" width="17" style="1" bestFit="1" customWidth="1"/>
    <col min="8" max="16384" width="9.140625" style="1"/>
  </cols>
  <sheetData>
    <row r="1" spans="1:7" s="55" customFormat="1" ht="49.5" customHeight="1" x14ac:dyDescent="0.25">
      <c r="A1" s="62" t="s">
        <v>0</v>
      </c>
      <c r="B1" s="63"/>
      <c r="C1" s="63"/>
      <c r="D1" s="63"/>
      <c r="E1" s="63"/>
      <c r="F1" s="63"/>
      <c r="G1" s="64"/>
    </row>
    <row r="2" spans="1:7" s="55" customFormat="1" ht="18.75" x14ac:dyDescent="0.3">
      <c r="A2" s="65" t="s">
        <v>1</v>
      </c>
      <c r="B2" s="66"/>
      <c r="C2" s="66"/>
      <c r="D2" s="66"/>
      <c r="E2" s="66"/>
      <c r="F2" s="66"/>
      <c r="G2" s="67"/>
    </row>
    <row r="3" spans="1:7" s="55" customFormat="1" ht="15.75" x14ac:dyDescent="0.25">
      <c r="A3" s="68" t="s">
        <v>113</v>
      </c>
      <c r="B3" s="69"/>
      <c r="C3" s="69"/>
      <c r="D3" s="69"/>
      <c r="E3" s="69"/>
      <c r="F3" s="69"/>
      <c r="G3" s="70"/>
    </row>
    <row r="4" spans="1:7" s="55" customFormat="1" ht="15.75" x14ac:dyDescent="0.25">
      <c r="A4" s="71"/>
      <c r="B4" s="72"/>
      <c r="C4" s="72"/>
      <c r="D4" s="72"/>
      <c r="E4" s="72"/>
      <c r="F4" s="72"/>
      <c r="G4" s="73"/>
    </row>
    <row r="5" spans="1:7" s="55" customFormat="1" x14ac:dyDescent="0.25">
      <c r="A5" s="74" t="s">
        <v>2</v>
      </c>
      <c r="B5" s="75"/>
      <c r="C5" s="75"/>
      <c r="D5" s="75"/>
      <c r="E5" s="75"/>
      <c r="F5" s="75"/>
      <c r="G5" s="76"/>
    </row>
    <row r="6" spans="1:7" s="55" customFormat="1" ht="30.75" customHeight="1" x14ac:dyDescent="0.25">
      <c r="A6" s="77" t="s">
        <v>3</v>
      </c>
      <c r="B6" s="78"/>
      <c r="C6" s="78"/>
      <c r="D6" s="78"/>
      <c r="E6" s="78"/>
      <c r="F6" s="78"/>
      <c r="G6" s="79"/>
    </row>
    <row r="7" spans="1:7" s="55" customFormat="1" x14ac:dyDescent="0.25">
      <c r="A7" s="11"/>
      <c r="B7" s="49"/>
      <c r="C7" s="49"/>
      <c r="D7" s="49"/>
      <c r="E7" s="49"/>
      <c r="F7" s="49"/>
      <c r="G7" s="50"/>
    </row>
    <row r="8" spans="1:7" s="55" customFormat="1" ht="21" x14ac:dyDescent="0.25">
      <c r="A8" s="80" t="s">
        <v>4</v>
      </c>
      <c r="B8" s="81"/>
      <c r="C8" s="12" t="s">
        <v>119</v>
      </c>
      <c r="D8" s="12" t="s">
        <v>115</v>
      </c>
      <c r="E8" s="12" t="s">
        <v>116</v>
      </c>
      <c r="F8" s="12" t="s">
        <v>117</v>
      </c>
      <c r="G8" s="12" t="s">
        <v>118</v>
      </c>
    </row>
    <row r="9" spans="1:7" s="55" customFormat="1" x14ac:dyDescent="0.25">
      <c r="A9" s="41" t="s">
        <v>5</v>
      </c>
      <c r="B9" s="13" t="s">
        <v>6</v>
      </c>
      <c r="C9" s="42">
        <v>0.13</v>
      </c>
      <c r="D9" s="2">
        <f>C9</f>
        <v>0.13</v>
      </c>
      <c r="E9" s="2">
        <f t="shared" ref="E9:G11" si="0">D9</f>
        <v>0.13</v>
      </c>
      <c r="F9" s="2">
        <f t="shared" si="0"/>
        <v>0.13</v>
      </c>
      <c r="G9" s="2">
        <f t="shared" si="0"/>
        <v>0.13</v>
      </c>
    </row>
    <row r="10" spans="1:7" s="55" customFormat="1" x14ac:dyDescent="0.25">
      <c r="A10" s="43" t="s">
        <v>7</v>
      </c>
      <c r="B10" s="13" t="s">
        <v>8</v>
      </c>
      <c r="C10" s="42">
        <v>0.09</v>
      </c>
      <c r="D10" s="2">
        <f>C10</f>
        <v>0.09</v>
      </c>
      <c r="E10" s="2">
        <f t="shared" si="0"/>
        <v>0.09</v>
      </c>
      <c r="F10" s="2">
        <f t="shared" si="0"/>
        <v>0.09</v>
      </c>
      <c r="G10" s="2">
        <f t="shared" si="0"/>
        <v>0.09</v>
      </c>
    </row>
    <row r="11" spans="1:7" s="55" customFormat="1" x14ac:dyDescent="0.25">
      <c r="A11" s="44" t="s">
        <v>9</v>
      </c>
      <c r="B11" s="14" t="s">
        <v>10</v>
      </c>
      <c r="C11" s="45">
        <v>0.1</v>
      </c>
      <c r="D11" s="2">
        <f>C11</f>
        <v>0.1</v>
      </c>
      <c r="E11" s="2">
        <f t="shared" si="0"/>
        <v>0.1</v>
      </c>
      <c r="F11" s="2">
        <f t="shared" si="0"/>
        <v>0.1</v>
      </c>
      <c r="G11" s="2">
        <f t="shared" si="0"/>
        <v>0.1</v>
      </c>
    </row>
    <row r="12" spans="1:7" s="55" customFormat="1" ht="30" x14ac:dyDescent="0.25">
      <c r="A12" s="80" t="s">
        <v>11</v>
      </c>
      <c r="B12" s="81"/>
      <c r="C12" s="12" t="s">
        <v>114</v>
      </c>
      <c r="D12" s="12" t="s">
        <v>115</v>
      </c>
      <c r="E12" s="12" t="s">
        <v>116</v>
      </c>
      <c r="F12" s="12" t="s">
        <v>117</v>
      </c>
      <c r="G12" s="12" t="s">
        <v>118</v>
      </c>
    </row>
    <row r="13" spans="1:7" s="55" customFormat="1" ht="24.75" customHeight="1" x14ac:dyDescent="0.25">
      <c r="A13" s="59" t="s">
        <v>12</v>
      </c>
      <c r="B13" s="60"/>
      <c r="C13" s="60"/>
      <c r="D13" s="60"/>
      <c r="E13" s="60"/>
      <c r="F13" s="60"/>
      <c r="G13" s="61"/>
    </row>
    <row r="14" spans="1:7" s="55" customFormat="1" x14ac:dyDescent="0.25">
      <c r="A14" s="46" t="s">
        <v>13</v>
      </c>
      <c r="B14" s="48" t="s">
        <v>14</v>
      </c>
      <c r="C14" s="3"/>
      <c r="D14" s="4">
        <f t="shared" ref="D14:G24" si="1">C14</f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</row>
    <row r="15" spans="1:7" s="55" customFormat="1" ht="17.25" x14ac:dyDescent="0.25">
      <c r="A15" s="46" t="s">
        <v>15</v>
      </c>
      <c r="B15" s="15" t="s">
        <v>16</v>
      </c>
      <c r="C15" s="3"/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</row>
    <row r="16" spans="1:7" s="55" customFormat="1" x14ac:dyDescent="0.25">
      <c r="A16" s="46" t="s">
        <v>17</v>
      </c>
      <c r="B16" s="16" t="s">
        <v>18</v>
      </c>
      <c r="C16" s="3"/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</row>
    <row r="17" spans="1:7" s="55" customFormat="1" x14ac:dyDescent="0.25">
      <c r="A17" s="46" t="s">
        <v>19</v>
      </c>
      <c r="B17" s="16" t="s">
        <v>20</v>
      </c>
      <c r="C17" s="3"/>
      <c r="D17" s="4">
        <f t="shared" si="1"/>
        <v>0</v>
      </c>
      <c r="E17" s="4">
        <f t="shared" si="1"/>
        <v>0</v>
      </c>
      <c r="F17" s="4">
        <f t="shared" si="1"/>
        <v>0</v>
      </c>
      <c r="G17" s="4">
        <f t="shared" si="1"/>
        <v>0</v>
      </c>
    </row>
    <row r="18" spans="1:7" s="55" customFormat="1" x14ac:dyDescent="0.25">
      <c r="A18" s="46" t="s">
        <v>21</v>
      </c>
      <c r="B18" s="17" t="s">
        <v>22</v>
      </c>
      <c r="C18" s="3"/>
      <c r="D18" s="4">
        <f>C18</f>
        <v>0</v>
      </c>
      <c r="E18" s="4">
        <f>D18</f>
        <v>0</v>
      </c>
      <c r="F18" s="4">
        <f t="shared" si="1"/>
        <v>0</v>
      </c>
      <c r="G18" s="4">
        <f t="shared" si="1"/>
        <v>0</v>
      </c>
    </row>
    <row r="19" spans="1:7" s="55" customFormat="1" x14ac:dyDescent="0.25">
      <c r="A19" s="46" t="s">
        <v>23</v>
      </c>
      <c r="B19" s="17" t="s">
        <v>24</v>
      </c>
      <c r="C19" s="3"/>
      <c r="D19" s="4">
        <f>C19</f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s="55" customFormat="1" ht="17.25" x14ac:dyDescent="0.25">
      <c r="A20" s="46" t="s">
        <v>25</v>
      </c>
      <c r="B20" s="17" t="s">
        <v>26</v>
      </c>
      <c r="C20" s="3"/>
      <c r="D20" s="4">
        <f>C20</f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</row>
    <row r="21" spans="1:7" s="55" customFormat="1" ht="32.25" x14ac:dyDescent="0.25">
      <c r="A21" s="46" t="s">
        <v>27</v>
      </c>
      <c r="B21" s="15" t="s">
        <v>28</v>
      </c>
      <c r="C21" s="10"/>
      <c r="D21" s="3"/>
      <c r="E21" s="4">
        <f>D21</f>
        <v>0</v>
      </c>
      <c r="F21" s="4">
        <f t="shared" si="1"/>
        <v>0</v>
      </c>
      <c r="G21" s="4">
        <f>F21</f>
        <v>0</v>
      </c>
    </row>
    <row r="22" spans="1:7" s="55" customFormat="1" ht="24.75" customHeight="1" x14ac:dyDescent="0.25">
      <c r="A22" s="59" t="s">
        <v>29</v>
      </c>
      <c r="B22" s="60"/>
      <c r="C22" s="60"/>
      <c r="D22" s="60"/>
      <c r="E22" s="60"/>
      <c r="F22" s="60"/>
      <c r="G22" s="61"/>
    </row>
    <row r="23" spans="1:7" s="55" customFormat="1" ht="17.25" x14ac:dyDescent="0.25">
      <c r="A23" s="46" t="s">
        <v>30</v>
      </c>
      <c r="B23" s="18" t="s">
        <v>31</v>
      </c>
      <c r="C23" s="5"/>
      <c r="D23" s="6">
        <f>C23</f>
        <v>0</v>
      </c>
      <c r="E23" s="7">
        <f>D23</f>
        <v>0</v>
      </c>
      <c r="F23" s="7">
        <f>E23</f>
        <v>0</v>
      </c>
      <c r="G23" s="7">
        <f>F23</f>
        <v>0</v>
      </c>
    </row>
    <row r="24" spans="1:7" s="55" customFormat="1" x14ac:dyDescent="0.25">
      <c r="A24" s="46" t="s">
        <v>32</v>
      </c>
      <c r="B24" s="16" t="s">
        <v>33</v>
      </c>
      <c r="C24" s="3"/>
      <c r="D24" s="4">
        <f>C24</f>
        <v>0</v>
      </c>
      <c r="E24" s="4">
        <f t="shared" si="1"/>
        <v>0</v>
      </c>
      <c r="F24" s="4">
        <f t="shared" si="1"/>
        <v>0</v>
      </c>
      <c r="G24" s="4">
        <f t="shared" si="1"/>
        <v>0</v>
      </c>
    </row>
    <row r="25" spans="1:7" s="55" customFormat="1" x14ac:dyDescent="0.25">
      <c r="A25" s="46" t="s">
        <v>34</v>
      </c>
      <c r="B25" s="15" t="s">
        <v>35</v>
      </c>
      <c r="C25" s="3"/>
      <c r="D25" s="82"/>
      <c r="E25" s="83"/>
      <c r="F25" s="83"/>
      <c r="G25" s="84"/>
    </row>
    <row r="26" spans="1:7" s="55" customFormat="1" x14ac:dyDescent="0.25">
      <c r="A26" s="46" t="s">
        <v>36</v>
      </c>
      <c r="B26" s="17" t="s">
        <v>37</v>
      </c>
      <c r="C26" s="3"/>
      <c r="D26" s="4">
        <f t="shared" ref="D26:G27" si="2">C26</f>
        <v>0</v>
      </c>
      <c r="E26" s="4">
        <f t="shared" si="2"/>
        <v>0</v>
      </c>
      <c r="F26" s="4">
        <f t="shared" si="2"/>
        <v>0</v>
      </c>
      <c r="G26" s="4">
        <f t="shared" si="2"/>
        <v>0</v>
      </c>
    </row>
    <row r="27" spans="1:7" s="55" customFormat="1" ht="17.25" x14ac:dyDescent="0.25">
      <c r="A27" s="46" t="s">
        <v>38</v>
      </c>
      <c r="B27" s="15" t="s">
        <v>39</v>
      </c>
      <c r="C27" s="3"/>
      <c r="D27" s="4">
        <f>C27</f>
        <v>0</v>
      </c>
      <c r="E27" s="4">
        <f t="shared" si="2"/>
        <v>0</v>
      </c>
      <c r="F27" s="4">
        <f t="shared" si="2"/>
        <v>0</v>
      </c>
      <c r="G27" s="4">
        <f t="shared" si="2"/>
        <v>0</v>
      </c>
    </row>
    <row r="28" spans="1:7" s="55" customFormat="1" ht="17.25" x14ac:dyDescent="0.25">
      <c r="A28" s="46" t="s">
        <v>40</v>
      </c>
      <c r="B28" s="15" t="s">
        <v>41</v>
      </c>
      <c r="C28" s="3"/>
      <c r="D28" s="4">
        <f>C28</f>
        <v>0</v>
      </c>
      <c r="E28" s="4">
        <f t="shared" ref="E28:G28" si="3">D28</f>
        <v>0</v>
      </c>
      <c r="F28" s="4">
        <f t="shared" si="3"/>
        <v>0</v>
      </c>
      <c r="G28" s="4">
        <f t="shared" si="3"/>
        <v>0</v>
      </c>
    </row>
    <row r="29" spans="1:7" s="55" customFormat="1" ht="24.75" customHeight="1" x14ac:dyDescent="0.25">
      <c r="A29" s="59" t="s">
        <v>42</v>
      </c>
      <c r="B29" s="60"/>
      <c r="C29" s="60"/>
      <c r="D29" s="60"/>
      <c r="E29" s="60"/>
      <c r="F29" s="60"/>
      <c r="G29" s="61"/>
    </row>
    <row r="30" spans="1:7" s="55" customFormat="1" x14ac:dyDescent="0.25">
      <c r="A30" s="46" t="s">
        <v>43</v>
      </c>
      <c r="B30" s="19" t="s">
        <v>44</v>
      </c>
      <c r="C30" s="4">
        <f>C23</f>
        <v>0</v>
      </c>
      <c r="D30" s="4">
        <f>D23</f>
        <v>0</v>
      </c>
      <c r="E30" s="4">
        <f>E23</f>
        <v>0</v>
      </c>
      <c r="F30" s="4">
        <f>F23</f>
        <v>0</v>
      </c>
      <c r="G30" s="20"/>
    </row>
    <row r="31" spans="1:7" s="55" customFormat="1" x14ac:dyDescent="0.25">
      <c r="A31" s="46" t="s">
        <v>45</v>
      </c>
      <c r="B31" s="17" t="s">
        <v>46</v>
      </c>
      <c r="C31" s="8"/>
      <c r="D31" s="9">
        <f t="shared" ref="D31:F31" si="4">C31</f>
        <v>0</v>
      </c>
      <c r="E31" s="9">
        <f t="shared" si="4"/>
        <v>0</v>
      </c>
      <c r="F31" s="9">
        <f t="shared" si="4"/>
        <v>0</v>
      </c>
      <c r="G31" s="20"/>
    </row>
    <row r="32" spans="1:7" s="55" customFormat="1" ht="15.75" thickBot="1" x14ac:dyDescent="0.3">
      <c r="A32" s="46" t="s">
        <v>47</v>
      </c>
      <c r="B32" s="56" t="s">
        <v>48</v>
      </c>
      <c r="C32" s="10"/>
      <c r="D32" s="3"/>
      <c r="E32" s="3"/>
      <c r="F32" s="3"/>
      <c r="G32" s="20"/>
    </row>
    <row r="33" spans="1:7" s="58" customFormat="1" ht="27" thickBot="1" x14ac:dyDescent="0.45">
      <c r="A33" s="85" t="s">
        <v>127</v>
      </c>
      <c r="B33" s="86"/>
      <c r="C33" s="57">
        <f>C43-C35</f>
        <v>0</v>
      </c>
      <c r="D33" s="57">
        <f>D43-D35</f>
        <v>0</v>
      </c>
      <c r="E33" s="57">
        <f>E43-E35</f>
        <v>0</v>
      </c>
      <c r="F33" s="57">
        <f>F43-F35</f>
        <v>0</v>
      </c>
      <c r="G33" s="57">
        <f>G43-G35</f>
        <v>0</v>
      </c>
    </row>
    <row r="34" spans="1:7" s="55" customFormat="1" ht="68.25" customHeight="1" thickBot="1" x14ac:dyDescent="0.4">
      <c r="A34" s="101" t="s">
        <v>125</v>
      </c>
      <c r="B34" s="102"/>
      <c r="C34" s="102"/>
      <c r="D34" s="102"/>
      <c r="E34" s="102"/>
      <c r="F34" s="102"/>
      <c r="G34" s="103"/>
    </row>
    <row r="35" spans="1:7" s="55" customFormat="1" ht="21.75" customHeight="1" thickBot="1" x14ac:dyDescent="0.3">
      <c r="A35" s="87" t="s">
        <v>120</v>
      </c>
      <c r="B35" s="88"/>
      <c r="C35" s="51">
        <f>C42*C11</f>
        <v>0</v>
      </c>
      <c r="D35" s="51">
        <f>D42*D11</f>
        <v>0</v>
      </c>
      <c r="E35" s="51">
        <f>E42*E11</f>
        <v>0</v>
      </c>
      <c r="F35" s="51">
        <f>F42*F11</f>
        <v>0</v>
      </c>
      <c r="G35" s="51">
        <f>G42*G11</f>
        <v>0</v>
      </c>
    </row>
    <row r="36" spans="1:7" s="55" customFormat="1" ht="30" x14ac:dyDescent="0.25">
      <c r="A36" s="21" t="s">
        <v>49</v>
      </c>
      <c r="B36" s="22" t="s">
        <v>50</v>
      </c>
      <c r="C36" s="23">
        <f>C15+C16+C17-C27-C28*0.5</f>
        <v>0</v>
      </c>
      <c r="D36" s="23">
        <f>D15+D16+D17-D27-D28*0.5</f>
        <v>0</v>
      </c>
      <c r="E36" s="23">
        <f>E15+E16+E17-E27-E28*0.5</f>
        <v>0</v>
      </c>
      <c r="F36" s="23">
        <f>F15+F16+F17-F27-F28*0.5</f>
        <v>0</v>
      </c>
      <c r="G36" s="23">
        <f>G15+G16+G17-G27-G28*0.5</f>
        <v>0</v>
      </c>
    </row>
    <row r="37" spans="1:7" s="55" customFormat="1" x14ac:dyDescent="0.25">
      <c r="A37" s="21" t="s">
        <v>51</v>
      </c>
      <c r="B37" s="24" t="s">
        <v>52</v>
      </c>
      <c r="C37" s="25">
        <f>C19-C18+C21-C20</f>
        <v>0</v>
      </c>
      <c r="D37" s="25">
        <f>D19-D18+D21-D20</f>
        <v>0</v>
      </c>
      <c r="E37" s="25">
        <f>E19-E18+E21-E20</f>
        <v>0</v>
      </c>
      <c r="F37" s="25">
        <f>F19-F18+F21-F20</f>
        <v>0</v>
      </c>
      <c r="G37" s="25">
        <f>G19-G18+G21-G20</f>
        <v>0</v>
      </c>
    </row>
    <row r="38" spans="1:7" s="55" customFormat="1" ht="30" x14ac:dyDescent="0.25">
      <c r="A38" s="21" t="s">
        <v>53</v>
      </c>
      <c r="B38" s="24" t="s">
        <v>54</v>
      </c>
      <c r="C38" s="25">
        <f>C25</f>
        <v>0</v>
      </c>
      <c r="D38" s="25">
        <f>MAX(C42-C41,0)</f>
        <v>0</v>
      </c>
      <c r="E38" s="25">
        <f>MAX(D42-D41,0)</f>
        <v>0</v>
      </c>
      <c r="F38" s="25">
        <f t="shared" ref="F38:G38" si="5">MAX(E42-E41,0)</f>
        <v>0</v>
      </c>
      <c r="G38" s="25">
        <f t="shared" si="5"/>
        <v>0</v>
      </c>
    </row>
    <row r="39" spans="1:7" s="55" customFormat="1" ht="30" x14ac:dyDescent="0.25">
      <c r="A39" s="21" t="s">
        <v>55</v>
      </c>
      <c r="B39" s="24" t="s">
        <v>56</v>
      </c>
      <c r="C39" s="26"/>
      <c r="D39" s="25">
        <f>MAX(-MAX(C40,C41),0)</f>
        <v>0</v>
      </c>
      <c r="E39" s="25">
        <f t="shared" ref="E39:G39" si="6">MAX(-MAX(D40,D41),0)</f>
        <v>0</v>
      </c>
      <c r="F39" s="25">
        <f t="shared" si="6"/>
        <v>0</v>
      </c>
      <c r="G39" s="25">
        <f t="shared" si="6"/>
        <v>0</v>
      </c>
    </row>
    <row r="40" spans="1:7" s="55" customFormat="1" ht="30" x14ac:dyDescent="0.25">
      <c r="A40" s="21" t="s">
        <v>57</v>
      </c>
      <c r="B40" s="24" t="s">
        <v>58</v>
      </c>
      <c r="C40" s="25">
        <f>C36-C23-C39</f>
        <v>0</v>
      </c>
      <c r="D40" s="25">
        <f>D36-D23-D39</f>
        <v>0</v>
      </c>
      <c r="E40" s="25">
        <f>E36-E23-E39</f>
        <v>0</v>
      </c>
      <c r="F40" s="25">
        <f>F36-F23-F39</f>
        <v>0</v>
      </c>
      <c r="G40" s="25">
        <f>G36-G23-G39</f>
        <v>0</v>
      </c>
    </row>
    <row r="41" spans="1:7" s="55" customFormat="1" ht="30" x14ac:dyDescent="0.25">
      <c r="A41" s="21" t="s">
        <v>59</v>
      </c>
      <c r="B41" s="24" t="s">
        <v>60</v>
      </c>
      <c r="C41" s="25">
        <f>C36+C37-C38</f>
        <v>0</v>
      </c>
      <c r="D41" s="25">
        <f>D36+D37-D38</f>
        <v>0</v>
      </c>
      <c r="E41" s="25">
        <f>E36+E37-E38</f>
        <v>0</v>
      </c>
      <c r="F41" s="25">
        <f>F36+F37-F38</f>
        <v>0</v>
      </c>
      <c r="G41" s="25">
        <f>G36+G37-G38</f>
        <v>0</v>
      </c>
    </row>
    <row r="42" spans="1:7" s="55" customFormat="1" ht="15.75" thickBot="1" x14ac:dyDescent="0.3">
      <c r="A42" s="21" t="s">
        <v>61</v>
      </c>
      <c r="B42" s="24" t="s">
        <v>62</v>
      </c>
      <c r="C42" s="25">
        <f>MAX(C41,C40, 0)</f>
        <v>0</v>
      </c>
      <c r="D42" s="25">
        <f t="shared" ref="D42:G42" si="7">MAX(D41,D40, 0)</f>
        <v>0</v>
      </c>
      <c r="E42" s="25">
        <f t="shared" si="7"/>
        <v>0</v>
      </c>
      <c r="F42" s="25">
        <f t="shared" si="7"/>
        <v>0</v>
      </c>
      <c r="G42" s="25">
        <f t="shared" si="7"/>
        <v>0</v>
      </c>
    </row>
    <row r="43" spans="1:7" s="55" customFormat="1" ht="21.75" thickBot="1" x14ac:dyDescent="0.3">
      <c r="A43" s="89" t="s">
        <v>121</v>
      </c>
      <c r="B43" s="88"/>
      <c r="C43" s="51">
        <f>C48+C49</f>
        <v>0</v>
      </c>
      <c r="D43" s="51">
        <f>D48+D49</f>
        <v>0</v>
      </c>
      <c r="E43" s="51">
        <f>E48+E49</f>
        <v>0</v>
      </c>
      <c r="F43" s="51">
        <f>F48+F49</f>
        <v>0</v>
      </c>
      <c r="G43" s="51">
        <f>G48+G49</f>
        <v>0</v>
      </c>
    </row>
    <row r="44" spans="1:7" s="55" customFormat="1" ht="30" x14ac:dyDescent="0.25">
      <c r="A44" s="21" t="s">
        <v>63</v>
      </c>
      <c r="B44" s="27" t="s">
        <v>64</v>
      </c>
      <c r="C44" s="23">
        <f>C25</f>
        <v>0</v>
      </c>
      <c r="D44" s="28">
        <f>IF(C46&lt;0,C44+(-C46),C44-(C45-C46))</f>
        <v>0</v>
      </c>
      <c r="E44" s="28">
        <f t="shared" ref="E44:G44" si="8">IF(D46&lt;0,D44+(-D46),D44-(D45-D46))</f>
        <v>0</v>
      </c>
      <c r="F44" s="28">
        <f t="shared" si="8"/>
        <v>0</v>
      </c>
      <c r="G44" s="28">
        <f t="shared" si="8"/>
        <v>0</v>
      </c>
    </row>
    <row r="45" spans="1:7" s="55" customFormat="1" x14ac:dyDescent="0.25">
      <c r="A45" s="21" t="s">
        <v>65</v>
      </c>
      <c r="B45" s="27" t="s">
        <v>66</v>
      </c>
      <c r="C45" s="23">
        <f>C14-C20+C24</f>
        <v>0</v>
      </c>
      <c r="D45" s="23">
        <f>D14-D20+D24</f>
        <v>0</v>
      </c>
      <c r="E45" s="23">
        <f>E14-E20+E24</f>
        <v>0</v>
      </c>
      <c r="F45" s="23">
        <f>F14-F20+F24</f>
        <v>0</v>
      </c>
      <c r="G45" s="23">
        <f>G14-G20+G24</f>
        <v>0</v>
      </c>
    </row>
    <row r="46" spans="1:7" s="55" customFormat="1" x14ac:dyDescent="0.25">
      <c r="A46" s="21" t="s">
        <v>67</v>
      </c>
      <c r="B46" s="29" t="s">
        <v>68</v>
      </c>
      <c r="C46" s="30">
        <f>IF(C45&gt;0,C45-MIN((C45)/2,C44),C45)</f>
        <v>0</v>
      </c>
      <c r="D46" s="30">
        <f>IF(D45&gt;0,D45-MIN((D45)/2,D44),D45)</f>
        <v>0</v>
      </c>
      <c r="E46" s="30">
        <f t="shared" ref="E46:G46" si="9">IF(E45&gt;0,E45-MIN((E45)/2,E44),E45)</f>
        <v>0</v>
      </c>
      <c r="F46" s="30">
        <f t="shared" si="9"/>
        <v>0</v>
      </c>
      <c r="G46" s="30">
        <f t="shared" si="9"/>
        <v>0</v>
      </c>
    </row>
    <row r="47" spans="1:7" s="55" customFormat="1" x14ac:dyDescent="0.25">
      <c r="A47" s="21" t="s">
        <v>69</v>
      </c>
      <c r="B47" s="47" t="s">
        <v>70</v>
      </c>
      <c r="C47" s="31">
        <f>MAX(C46*C10,0)</f>
        <v>0</v>
      </c>
      <c r="D47" s="31">
        <f>MAX(D46*D10,0)</f>
        <v>0</v>
      </c>
      <c r="E47" s="31">
        <f>MAX(E46*E10,0)</f>
        <v>0</v>
      </c>
      <c r="F47" s="31">
        <f>MAX(F46*F10,0)</f>
        <v>0</v>
      </c>
      <c r="G47" s="31">
        <f>MAX(G46*G10,0)</f>
        <v>0</v>
      </c>
    </row>
    <row r="48" spans="1:7" s="55" customFormat="1" ht="17.25" x14ac:dyDescent="0.25">
      <c r="A48" s="21" t="s">
        <v>71</v>
      </c>
      <c r="B48" s="14" t="s">
        <v>72</v>
      </c>
      <c r="C48" s="31">
        <f>MAX(C47*0.06,C47-C26)</f>
        <v>0</v>
      </c>
      <c r="D48" s="31">
        <f>MAX(D47*0.06,D47-D26)</f>
        <v>0</v>
      </c>
      <c r="E48" s="31">
        <f>MAX(E47*0.06,E47-E26)</f>
        <v>0</v>
      </c>
      <c r="F48" s="31">
        <f>MAX(F47*0.06,F47-F26)</f>
        <v>0</v>
      </c>
      <c r="G48" s="31">
        <f>MAX(G47*0.06,G47-G26)</f>
        <v>0</v>
      </c>
    </row>
    <row r="49" spans="1:7" s="55" customFormat="1" ht="15.75" thickBot="1" x14ac:dyDescent="0.3">
      <c r="A49" s="21" t="s">
        <v>73</v>
      </c>
      <c r="B49" s="32" t="s">
        <v>122</v>
      </c>
      <c r="C49" s="30">
        <f>(C15+C16+C17*1.18-C27-C28*0.5)*C9</f>
        <v>0</v>
      </c>
      <c r="D49" s="30">
        <f t="shared" ref="D49:G49" si="10">(D15+D16+D17*1.18-D27-D28*0.5)*D9</f>
        <v>0</v>
      </c>
      <c r="E49" s="30">
        <f t="shared" si="10"/>
        <v>0</v>
      </c>
      <c r="F49" s="30">
        <f t="shared" si="10"/>
        <v>0</v>
      </c>
      <c r="G49" s="30">
        <f t="shared" si="10"/>
        <v>0</v>
      </c>
    </row>
    <row r="50" spans="1:7" s="55" customFormat="1" ht="68.25" customHeight="1" thickBot="1" x14ac:dyDescent="0.4">
      <c r="A50" s="101" t="s">
        <v>126</v>
      </c>
      <c r="B50" s="102"/>
      <c r="C50" s="102"/>
      <c r="D50" s="102"/>
      <c r="E50" s="102"/>
      <c r="F50" s="102"/>
      <c r="G50" s="103"/>
    </row>
    <row r="51" spans="1:7" s="55" customFormat="1" ht="21.75" thickBot="1" x14ac:dyDescent="0.3">
      <c r="A51" s="90" t="s">
        <v>123</v>
      </c>
      <c r="B51" s="90"/>
      <c r="C51" s="90"/>
      <c r="D51" s="90"/>
      <c r="E51" s="90"/>
      <c r="F51" s="52"/>
      <c r="G51" s="53" t="str">
        <f>IF(AND(C30&lt;&gt;"",C31&lt;&gt;""),G65+G66,"Töltse ki a 19., 20. sort!")</f>
        <v>Töltse ki a 19., 20. sort!</v>
      </c>
    </row>
    <row r="52" spans="1:7" s="55" customFormat="1" ht="52.5" customHeight="1" thickBot="1" x14ac:dyDescent="0.3">
      <c r="A52" s="91" t="s">
        <v>124</v>
      </c>
      <c r="B52" s="92"/>
      <c r="C52" s="92"/>
      <c r="D52" s="92"/>
      <c r="E52" s="92"/>
      <c r="F52" s="54"/>
      <c r="G52" s="53" t="str">
        <f>IFERROR(MAX(G58*F10, 0),"Töltse ki a 19., 20. sort!")</f>
        <v>Töltse ki a 19., 20. sort!</v>
      </c>
    </row>
    <row r="53" spans="1:7" s="55" customFormat="1" x14ac:dyDescent="0.25">
      <c r="A53" s="59" t="s">
        <v>74</v>
      </c>
      <c r="B53" s="60"/>
      <c r="C53" s="60"/>
      <c r="D53" s="60"/>
      <c r="E53" s="60"/>
      <c r="F53" s="93"/>
      <c r="G53" s="94"/>
    </row>
    <row r="54" spans="1:7" s="55" customFormat="1" x14ac:dyDescent="0.25">
      <c r="A54" s="33" t="s">
        <v>75</v>
      </c>
      <c r="B54" s="95" t="s">
        <v>76</v>
      </c>
      <c r="C54" s="95"/>
      <c r="D54" s="95"/>
      <c r="E54" s="95"/>
      <c r="F54" s="96"/>
      <c r="G54" s="31">
        <f>SUM(C14:F14)+SUM(C49:F49)-SUM(D21:F21)-SUM(C32:F32)</f>
        <v>0</v>
      </c>
    </row>
    <row r="55" spans="1:7" s="55" customFormat="1" ht="17.25" x14ac:dyDescent="0.25">
      <c r="A55" s="33" t="s">
        <v>77</v>
      </c>
      <c r="B55" s="97" t="s">
        <v>78</v>
      </c>
      <c r="C55" s="97"/>
      <c r="D55" s="97"/>
      <c r="E55" s="97"/>
      <c r="F55" s="34"/>
      <c r="G55" s="35" t="str">
        <f>IF(AND(C30&lt;&gt;"",C31&lt;&gt;""),MAX(C30-C30*4*C31,0)+MAX(D30-D30*3*D31,0)+MAX(E30-E30*2*E31,0)+MAX(F30-F30*1*F31,0),"Töltse ki a 19., 20. sort!")</f>
        <v>Töltse ki a 19., 20. sort!</v>
      </c>
    </row>
    <row r="56" spans="1:7" s="55" customFormat="1" x14ac:dyDescent="0.25">
      <c r="A56" s="33" t="s">
        <v>79</v>
      </c>
      <c r="B56" s="98" t="s">
        <v>80</v>
      </c>
      <c r="C56" s="98"/>
      <c r="D56" s="98"/>
      <c r="E56" s="98"/>
      <c r="F56" s="99"/>
      <c r="G56" s="31">
        <f>G38</f>
        <v>0</v>
      </c>
    </row>
    <row r="57" spans="1:7" s="55" customFormat="1" x14ac:dyDescent="0.25">
      <c r="A57" s="33" t="s">
        <v>81</v>
      </c>
      <c r="B57" s="95" t="s">
        <v>82</v>
      </c>
      <c r="C57" s="95"/>
      <c r="D57" s="95"/>
      <c r="E57" s="95"/>
      <c r="F57" s="96"/>
      <c r="G57" s="31">
        <f>SUM(C35:F35)</f>
        <v>0</v>
      </c>
    </row>
    <row r="58" spans="1:7" s="55" customFormat="1" ht="17.25" x14ac:dyDescent="0.25">
      <c r="A58" s="33" t="s">
        <v>83</v>
      </c>
      <c r="B58" s="100" t="s">
        <v>84</v>
      </c>
      <c r="C58" s="100"/>
      <c r="D58" s="100"/>
      <c r="E58" s="100"/>
      <c r="F58" s="34"/>
      <c r="G58" s="35" t="str">
        <f>IFERROR(G54-G55-G57-G56,"Töltse ki a 19., 20. sort!")</f>
        <v>Töltse ki a 19., 20. sort!</v>
      </c>
    </row>
    <row r="59" spans="1:7" s="55" customFormat="1" x14ac:dyDescent="0.25">
      <c r="A59" s="59" t="s">
        <v>85</v>
      </c>
      <c r="B59" s="60"/>
      <c r="C59" s="60"/>
      <c r="D59" s="60"/>
      <c r="E59" s="60"/>
      <c r="F59" s="60"/>
      <c r="G59" s="61"/>
    </row>
    <row r="60" spans="1:7" s="55" customFormat="1" ht="17.25" x14ac:dyDescent="0.25">
      <c r="A60" s="36" t="s">
        <v>86</v>
      </c>
      <c r="B60" s="97" t="s">
        <v>87</v>
      </c>
      <c r="C60" s="97"/>
      <c r="D60" s="97"/>
      <c r="E60" s="97"/>
      <c r="F60" s="34"/>
      <c r="G60" s="37" t="str">
        <f>IF(AND(C30&lt;&gt;"",C31&lt;&gt;""),IF(C31&lt;1/4,MIN(C30*C31,C30-C30*4*C31),0)+IF(D31&lt;1/3,MIN(D30*D31,D30-D30*3*D31),0)+IF(E31&lt;1/2,MIN(E30*E31,E30-E30*2*E31),0)+IF(F31&lt;1,MIN(F30*F31,F30-F30*1*F31),0),"Töltse ki a 19., 20. sort!")</f>
        <v>Töltse ki a 19., 20. sort!</v>
      </c>
    </row>
    <row r="61" spans="1:7" s="55" customFormat="1" x14ac:dyDescent="0.25">
      <c r="A61" s="36" t="s">
        <v>88</v>
      </c>
      <c r="B61" s="95" t="s">
        <v>89</v>
      </c>
      <c r="C61" s="95"/>
      <c r="D61" s="95"/>
      <c r="E61" s="95"/>
      <c r="F61" s="34"/>
      <c r="G61" s="35" t="str">
        <f>IFERROR(G45+G60,"Töltse ki a 19., 20. sort!")</f>
        <v>Töltse ki a 19., 20. sort!</v>
      </c>
    </row>
    <row r="62" spans="1:7" s="55" customFormat="1" ht="17.25" x14ac:dyDescent="0.25">
      <c r="A62" s="36" t="s">
        <v>90</v>
      </c>
      <c r="B62" s="95" t="s">
        <v>91</v>
      </c>
      <c r="C62" s="95"/>
      <c r="D62" s="95"/>
      <c r="E62" s="95"/>
      <c r="F62" s="96"/>
      <c r="G62" s="35">
        <f>IFERROR(-MIN(G58,0),"Töltse ki a 20., 21. sort!")</f>
        <v>0</v>
      </c>
    </row>
    <row r="63" spans="1:7" s="55" customFormat="1" x14ac:dyDescent="0.25">
      <c r="A63" s="36" t="s">
        <v>92</v>
      </c>
      <c r="B63" s="95" t="s">
        <v>93</v>
      </c>
      <c r="C63" s="95"/>
      <c r="D63" s="95"/>
      <c r="E63" s="95"/>
      <c r="F63" s="34"/>
      <c r="G63" s="35" t="str">
        <f>IFERROR(IF(G61&gt;0, MAX(G61/2,G61-G62), G61),"Töltse ki a 19., 20. sort!")</f>
        <v>Töltse ki a 19., 20. sort!</v>
      </c>
    </row>
    <row r="64" spans="1:7" s="55" customFormat="1" x14ac:dyDescent="0.25">
      <c r="A64" s="36" t="s">
        <v>94</v>
      </c>
      <c r="B64" s="95" t="s">
        <v>95</v>
      </c>
      <c r="C64" s="95"/>
      <c r="D64" s="95"/>
      <c r="E64" s="95"/>
      <c r="F64" s="34"/>
      <c r="G64" s="35" t="str">
        <f>IFERROR(MAX(G63*G10, 0),"Töltse ki a 19., 20. sort!")</f>
        <v>Töltse ki a 19., 20. sort!</v>
      </c>
    </row>
    <row r="65" spans="1:7" s="55" customFormat="1" ht="17.25" x14ac:dyDescent="0.25">
      <c r="A65" s="36" t="s">
        <v>96</v>
      </c>
      <c r="B65" s="95" t="s">
        <v>97</v>
      </c>
      <c r="C65" s="95"/>
      <c r="D65" s="95"/>
      <c r="E65" s="95"/>
      <c r="F65" s="34"/>
      <c r="G65" s="35" t="str">
        <f>IFERROR(MAX(G64*0.06,G64-G26),"Töltse ki a 19., 20. sort!")</f>
        <v>Töltse ki a 19., 20. sort!</v>
      </c>
    </row>
    <row r="66" spans="1:7" s="55" customFormat="1" x14ac:dyDescent="0.25">
      <c r="A66" s="36" t="s">
        <v>98</v>
      </c>
      <c r="B66" s="107" t="s">
        <v>99</v>
      </c>
      <c r="C66" s="107"/>
      <c r="D66" s="107"/>
      <c r="E66" s="107"/>
      <c r="F66" s="108"/>
      <c r="G66" s="30">
        <f>G49</f>
        <v>0</v>
      </c>
    </row>
    <row r="67" spans="1:7" s="55" customFormat="1" ht="43.5" customHeight="1" x14ac:dyDescent="0.25">
      <c r="A67" s="109"/>
      <c r="B67" s="110"/>
      <c r="C67" s="110"/>
      <c r="D67" s="110"/>
      <c r="E67" s="110"/>
      <c r="F67" s="110"/>
      <c r="G67" s="111"/>
    </row>
    <row r="68" spans="1:7" s="55" customFormat="1" ht="33" customHeight="1" x14ac:dyDescent="0.25">
      <c r="A68" s="104" t="s">
        <v>100</v>
      </c>
      <c r="B68" s="105"/>
      <c r="C68" s="105"/>
      <c r="D68" s="105"/>
      <c r="E68" s="105"/>
      <c r="F68" s="105"/>
      <c r="G68" s="106"/>
    </row>
    <row r="69" spans="1:7" s="55" customFormat="1" ht="24.75" customHeight="1" x14ac:dyDescent="0.25">
      <c r="A69" s="104" t="s">
        <v>101</v>
      </c>
      <c r="B69" s="105"/>
      <c r="C69" s="105"/>
      <c r="D69" s="105"/>
      <c r="E69" s="105"/>
      <c r="F69" s="105"/>
      <c r="G69" s="106"/>
    </row>
    <row r="70" spans="1:7" s="55" customFormat="1" ht="45" customHeight="1" x14ac:dyDescent="0.25">
      <c r="A70" s="104" t="s">
        <v>102</v>
      </c>
      <c r="B70" s="105"/>
      <c r="C70" s="105"/>
      <c r="D70" s="105"/>
      <c r="E70" s="105"/>
      <c r="F70" s="105"/>
      <c r="G70" s="106"/>
    </row>
    <row r="71" spans="1:7" s="55" customFormat="1" ht="30.75" customHeight="1" x14ac:dyDescent="0.25">
      <c r="A71" s="104" t="s">
        <v>103</v>
      </c>
      <c r="B71" s="105"/>
      <c r="C71" s="105"/>
      <c r="D71" s="105"/>
      <c r="E71" s="105"/>
      <c r="F71" s="105"/>
      <c r="G71" s="106"/>
    </row>
    <row r="72" spans="1:7" s="55" customFormat="1" ht="28.5" customHeight="1" x14ac:dyDescent="0.25">
      <c r="A72" s="104" t="s">
        <v>104</v>
      </c>
      <c r="B72" s="105"/>
      <c r="C72" s="105"/>
      <c r="D72" s="105"/>
      <c r="E72" s="105"/>
      <c r="F72" s="105"/>
      <c r="G72" s="106"/>
    </row>
    <row r="73" spans="1:7" s="55" customFormat="1" ht="29.25" customHeight="1" x14ac:dyDescent="0.25">
      <c r="A73" s="104" t="s">
        <v>105</v>
      </c>
      <c r="B73" s="105"/>
      <c r="C73" s="105"/>
      <c r="D73" s="105"/>
      <c r="E73" s="105"/>
      <c r="F73" s="105"/>
      <c r="G73" s="106"/>
    </row>
    <row r="74" spans="1:7" s="55" customFormat="1" ht="23.25" customHeight="1" x14ac:dyDescent="0.25">
      <c r="A74" s="104" t="s">
        <v>106</v>
      </c>
      <c r="B74" s="105"/>
      <c r="C74" s="105"/>
      <c r="D74" s="105"/>
      <c r="E74" s="105"/>
      <c r="F74" s="105"/>
      <c r="G74" s="106"/>
    </row>
    <row r="75" spans="1:7" s="55" customFormat="1" ht="34.5" customHeight="1" x14ac:dyDescent="0.25">
      <c r="A75" s="104" t="s">
        <v>107</v>
      </c>
      <c r="B75" s="105"/>
      <c r="C75" s="105"/>
      <c r="D75" s="105"/>
      <c r="E75" s="105"/>
      <c r="F75" s="105"/>
      <c r="G75" s="106"/>
    </row>
    <row r="76" spans="1:7" s="55" customFormat="1" ht="48.75" customHeight="1" x14ac:dyDescent="0.25">
      <c r="A76" s="104" t="s">
        <v>108</v>
      </c>
      <c r="B76" s="105"/>
      <c r="C76" s="105"/>
      <c r="D76" s="105"/>
      <c r="E76" s="105"/>
      <c r="F76" s="105"/>
      <c r="G76" s="106"/>
    </row>
    <row r="77" spans="1:7" ht="18.75" customHeight="1" x14ac:dyDescent="0.25">
      <c r="A77" s="104" t="s">
        <v>109</v>
      </c>
      <c r="B77" s="105"/>
      <c r="C77" s="105"/>
      <c r="D77" s="105"/>
      <c r="E77" s="105"/>
      <c r="F77" s="105"/>
      <c r="G77" s="106"/>
    </row>
    <row r="78" spans="1:7" ht="73.5" customHeight="1" x14ac:dyDescent="0.25">
      <c r="A78" s="104" t="s">
        <v>110</v>
      </c>
      <c r="B78" s="105"/>
      <c r="C78" s="105"/>
      <c r="D78" s="105"/>
      <c r="E78" s="105"/>
      <c r="F78" s="105"/>
      <c r="G78" s="106"/>
    </row>
    <row r="79" spans="1:7" ht="28.5" customHeight="1" x14ac:dyDescent="0.25">
      <c r="A79" s="104" t="s">
        <v>111</v>
      </c>
      <c r="B79" s="105"/>
      <c r="C79" s="105"/>
      <c r="D79" s="105"/>
      <c r="E79" s="105"/>
      <c r="F79" s="105"/>
      <c r="G79" s="106"/>
    </row>
    <row r="80" spans="1:7" ht="15.75" customHeight="1" x14ac:dyDescent="0.25">
      <c r="A80" s="112" t="s">
        <v>112</v>
      </c>
      <c r="B80" s="113"/>
      <c r="C80" s="113"/>
      <c r="D80" s="113"/>
      <c r="E80" s="113"/>
      <c r="F80" s="113"/>
      <c r="G80" s="114"/>
    </row>
    <row r="81" spans="1:7" x14ac:dyDescent="0.25">
      <c r="A81" s="38"/>
      <c r="B81" s="39"/>
      <c r="C81" s="39"/>
      <c r="D81" s="39"/>
      <c r="E81" s="39"/>
      <c r="F81" s="39"/>
      <c r="G81" s="40"/>
    </row>
  </sheetData>
  <sheetProtection algorithmName="SHA-512" hashValue="yWLK9ULZ1VGS6T7+4V2w8y/Ckjd2uRXoe/Wzy6WBFdrXN7L2T0ZX/Qfy26nCWDT0nB+3IfDOw1fTxSV6mL+MZQ==" saltValue="rcuHLS5OmEn+1G9pA7MoEQ==" spinCount="100000" sheet="1" objects="1" scenarios="1"/>
  <protectedRanges>
    <protectedRange sqref="C14:G20 D21:G21 C23:G24 C25 C34:G34 C30:F32 C9:G11 C26:G28 C50:G50" name="Tartomány1_2"/>
  </protectedRanges>
  <mergeCells count="47">
    <mergeCell ref="A78:G78"/>
    <mergeCell ref="A79:G79"/>
    <mergeCell ref="A80:G80"/>
    <mergeCell ref="A72:G72"/>
    <mergeCell ref="A73:G73"/>
    <mergeCell ref="A74:G74"/>
    <mergeCell ref="A75:G75"/>
    <mergeCell ref="A76:G76"/>
    <mergeCell ref="A77:G77"/>
    <mergeCell ref="A71:G71"/>
    <mergeCell ref="B60:E60"/>
    <mergeCell ref="B61:E61"/>
    <mergeCell ref="B62:F62"/>
    <mergeCell ref="B63:E63"/>
    <mergeCell ref="B64:E64"/>
    <mergeCell ref="B65:E65"/>
    <mergeCell ref="B66:F66"/>
    <mergeCell ref="A67:G67"/>
    <mergeCell ref="A68:G68"/>
    <mergeCell ref="A69:G69"/>
    <mergeCell ref="A70:G70"/>
    <mergeCell ref="A59:G59"/>
    <mergeCell ref="A33:B33"/>
    <mergeCell ref="A35:B35"/>
    <mergeCell ref="A43:B43"/>
    <mergeCell ref="A51:E51"/>
    <mergeCell ref="A52:E52"/>
    <mergeCell ref="A53:G53"/>
    <mergeCell ref="B54:F54"/>
    <mergeCell ref="B55:E55"/>
    <mergeCell ref="B56:F56"/>
    <mergeCell ref="B57:F57"/>
    <mergeCell ref="B58:E58"/>
    <mergeCell ref="A34:G34"/>
    <mergeCell ref="A50:G50"/>
    <mergeCell ref="A29:G29"/>
    <mergeCell ref="A1:G1"/>
    <mergeCell ref="A2:G2"/>
    <mergeCell ref="A3:G3"/>
    <mergeCell ref="A4:G4"/>
    <mergeCell ref="A5:G5"/>
    <mergeCell ref="A6:G6"/>
    <mergeCell ref="A8:B8"/>
    <mergeCell ref="A12:B12"/>
    <mergeCell ref="A13:G13"/>
    <mergeCell ref="A22:G22"/>
    <mergeCell ref="D25:G25"/>
  </mergeCells>
  <dataValidations count="6"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D21">
      <formula1>C14+C49-C35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E21">
      <formula1>C14+D14+C49+D49-C35-D35-D21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F21">
      <formula1>C14+D14+E14+C49+D49+E49-C35-D35-E35-D21-E21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G21">
      <formula1>C14+D14+E14+F14+C49+D49+E49+F49-C35-D35-E35-F35-D21-E21-F21</formula1>
    </dataValidation>
    <dataValidation type="whole" operator="lessThanOrEqual" showInputMessage="1" showErrorMessage="1" errorTitle="Túl nagy értéket adott meg!" error="Az itt feltüntetett összeg nem lehet nagyobb a tárgyévi tőkekivonás teljes összegénél (9. sor)." sqref="D32:F32">
      <formula1>D19</formula1>
    </dataValidation>
    <dataValidation type="whole" operator="greaterThanOrEqual" allowBlank="1" showInputMessage="1" showErrorMessage="1" errorTitle="Hibás értéket adott meg!" error="A megadott összeg nem lehet kevesebb, mint a tárgyévi &quot;új&quot; beruházások értéke (12. sor)." sqref="C30:F30">
      <formula1>C23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Tao - Kiva kalkulátor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Katalin</dc:creator>
  <cp:lastModifiedBy>Nobilis Benedek Emánuel</cp:lastModifiedBy>
  <dcterms:created xsi:type="dcterms:W3CDTF">2022-11-14T13:10:21Z</dcterms:created>
  <dcterms:modified xsi:type="dcterms:W3CDTF">2025-03-13T12:40:21Z</dcterms:modified>
</cp:coreProperties>
</file>